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1">'раздел 2'!$A$1:$H$120</definedName>
    <definedName name="_xlnm.Print_Area" localSheetId="2">'раздел 3'!$A$1:$E$29</definedName>
  </definedNames>
  <calcPr fullCalcOnLoad="1"/>
</workbook>
</file>

<file path=xl/sharedStrings.xml><?xml version="1.0" encoding="utf-8"?>
<sst xmlns="http://schemas.openxmlformats.org/spreadsheetml/2006/main" count="281" uniqueCount="185">
  <si>
    <t>Раздел 1. Общие сведения об учреждении</t>
  </si>
  <si>
    <t>перечень основных видов деятельности</t>
  </si>
  <si>
    <t>перечень услуг (работ), которые оказываются потребителям за плату</t>
  </si>
  <si>
    <t>перечень потребителей  услуг (работ)</t>
  </si>
  <si>
    <t>иные виды деятельности, не являющихся основными</t>
  </si>
  <si>
    <t>1. Виды деятельности в соответствии с учредительными документами (уставами)</t>
  </si>
  <si>
    <t>2. Перечень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</t>
  </si>
  <si>
    <t>№ п/п</t>
  </si>
  <si>
    <t>1.</t>
  </si>
  <si>
    <t>2.</t>
  </si>
  <si>
    <t>3.</t>
  </si>
  <si>
    <t>№
п/п</t>
  </si>
  <si>
    <t>Структура согласно Штатному расписанию</t>
  </si>
  <si>
    <t>Штатная численность работников учреждения на начало года</t>
  </si>
  <si>
    <t>Штатная численность работников учреждения на конец года</t>
  </si>
  <si>
    <t>Причины изменения</t>
  </si>
  <si>
    <t>Среднеспи-сочная численность работников учреждения за отчетный период</t>
  </si>
  <si>
    <t>Средняя заработная плата работников учреждения за отчетный период</t>
  </si>
  <si>
    <t>3. Сведения о численности работников и заработной плате</t>
  </si>
  <si>
    <t>Для учреждений образования</t>
  </si>
  <si>
    <t>Раздел 2. Результат деятельности учреждения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</si>
  <si>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</si>
  <si>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Дебиторская задолженность в разрезе поступлений, предусмотренных Планом финансово-хозяйственной деятельности</t>
  </si>
  <si>
    <t>Единица
измерения</t>
  </si>
  <si>
    <t>На конец года</t>
  </si>
  <si>
    <t>Отклонение
(в %)</t>
  </si>
  <si>
    <t>Причина отклонения</t>
  </si>
  <si>
    <t>Нереальная к взысканию дебиторская задолженность</t>
  </si>
  <si>
    <t>Кредиторская задолженность в разрезе выплат, предусмотренных Планом финансово-хозяйственной деятельности</t>
  </si>
  <si>
    <t>Суммы доходов, полученных от оказания платных услуг (выполнения работ)</t>
  </si>
  <si>
    <t>Общее количество потребителей, воспользовавшихся услугами (работами) учреждения</t>
  </si>
  <si>
    <t>Принятые по результатам рассмотрения жалоб меры</t>
  </si>
  <si>
    <t>Балансовая (остаточная) стоимость нефинансовых активов</t>
  </si>
  <si>
    <t>Показатели</t>
  </si>
  <si>
    <t>Просроченная кредиторская задолженность*</t>
  </si>
  <si>
    <t>* указать причины образования просроченной кредиторской задолженности</t>
  </si>
  <si>
    <t>Раздел 3. Отчет об использовании имущества, закрепленного за учреждением</t>
  </si>
  <si>
    <t>Наименование показателя</t>
  </si>
  <si>
    <t>Поступления,
всего:</t>
  </si>
  <si>
    <t>в том числе</t>
  </si>
  <si>
    <t>План</t>
  </si>
  <si>
    <t>Факт</t>
  </si>
  <si>
    <t>% выполнения</t>
  </si>
  <si>
    <t>Общая балансовая стоимость имущества Учреждения, всего:</t>
  </si>
  <si>
    <t>Балансовая стоимость недвижимого имущества, закрепленного за Учреждением на праве оперативного управления и переданного в аренду</t>
  </si>
  <si>
    <t>Балансовая стоимость недвижимого имущества, закрепленного за Учреждением на праве оперативного управления и переданного в безвозмездное пользование</t>
  </si>
  <si>
    <t>Балансовая стоимость движимого имущества, закрепленного за Учреждением на праве оперативного управления и переданного в аренду</t>
  </si>
  <si>
    <t>Балансовая стоимость движимого имущества, закрепленного за Учреждением на праве оперативного управления и переданного в безвозмездное пользование</t>
  </si>
  <si>
    <t>Количество объектов недвижимого имущества, закрепленного за Учреждением на праве оперативного управления</t>
  </si>
  <si>
    <t>Общая площадь объектов недвижимого имущества, закрепленного за Учреждением на праве оперативного управления и переданного в аренду</t>
  </si>
  <si>
    <t>Общая площадь объектов недвижимого имущества, закрепленного за Учреждением на праве оперативного управления и переданного в безвозмездное пользование</t>
  </si>
  <si>
    <t>Объем средств, полученных от распоряжения имуществом, закрепленным за Учреждением на праве оперативного управления</t>
  </si>
  <si>
    <t>Балансовая стоимость недвижимого имущества, приобретенного Учреждением за счет доходов, полученных от платных услуг</t>
  </si>
  <si>
    <t>Балансовая стоимость особо ценного движимого имущества, находящегося у Учреждения на праве оперативного управления</t>
  </si>
  <si>
    <t>На конец отчетного периода</t>
  </si>
  <si>
    <t>в т.ч.</t>
  </si>
  <si>
    <t>1.1.</t>
  </si>
  <si>
    <t>1.2.</t>
  </si>
  <si>
    <t>Балансовая стоимость недвижимого имущества, закрепленного за Учреждением на праве оперативного управления</t>
  </si>
  <si>
    <t>Балансовая стоимость недвижимого имущества - всего</t>
  </si>
  <si>
    <t>1.1.1.</t>
  </si>
  <si>
    <t>Балансовая стоимость движимого имущества, закрепленного за Учреждением на праве оперативного управления</t>
  </si>
  <si>
    <t>Балансовая стоимость движимого имущества - всего</t>
  </si>
  <si>
    <t>1.2.1.</t>
  </si>
  <si>
    <t>3.1.</t>
  </si>
  <si>
    <t>Общая площадь объектов недвижимого имущества - всего:</t>
  </si>
  <si>
    <t>Общая площадь объектов недвижимого имущества, закрепленного за Учреждением на праве оперативного управления</t>
  </si>
  <si>
    <t>Балансовая стоимость недвижимого имущества, приобретенного Учреждением в отчетном году за счет средств, выделенных  учредителем</t>
  </si>
  <si>
    <t>Отчетные сведения</t>
  </si>
  <si>
    <t>ед.</t>
  </si>
  <si>
    <t>кв.м.</t>
  </si>
  <si>
    <t>Итого</t>
  </si>
  <si>
    <t>Натуральные показатели</t>
  </si>
  <si>
    <t>Финансовое обеспечение</t>
  </si>
  <si>
    <t>Плановый объем (руб.)</t>
  </si>
  <si>
    <t>Фактический  объем  (руб.)</t>
  </si>
  <si>
    <t xml:space="preserve">Планируемые объемы </t>
  </si>
  <si>
    <t xml:space="preserve">Фактический объем </t>
  </si>
  <si>
    <t>Факторы, повлиявшие на отклонение фактических объемов оказания муниципальной услуги (работы) от планируемых</t>
  </si>
  <si>
    <t>Наименование муниципальной услуги (работы)</t>
  </si>
  <si>
    <t>Наименование программы</t>
  </si>
  <si>
    <t>Общие суммы прибыли учреждения после налогообложения в отчетном периоде, образовавшейся в связи с оказанием частично платных и полностью платных услуг (работ)</t>
  </si>
  <si>
    <t>3. Сведения о финансовых результатах деятельности учреждения</t>
  </si>
  <si>
    <t xml:space="preserve">2. Объем финансового обеспечения в рамках целевых программ, утвержденных в установленном порядке  </t>
  </si>
  <si>
    <t>1. Информация об исполнении задания учредителя и объеме финансового обеспечения задания учредителя (заполняется только автономными и бюджетными учреждениями)</t>
  </si>
  <si>
    <t>Средняя стоимость для потребителей получения частично платных   услуг (работ) по видам услуг (работ)</t>
  </si>
  <si>
    <t>Средняя стоимость для потребителей получения полностью платных услуг (работ) по видам услуг (работ)</t>
  </si>
  <si>
    <t>Количественные показатели</t>
  </si>
  <si>
    <t>1.  Информация об осуществлении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</si>
  <si>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2. Объем финансового обеспечения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 (тыс.руб.)</t>
  </si>
  <si>
    <t>руб.</t>
  </si>
  <si>
    <t>из них:</t>
  </si>
  <si>
    <t>изх них:</t>
  </si>
  <si>
    <t>Приложение</t>
  </si>
  <si>
    <t>к Порядку предоставления и утверждения Отчета о результатах деятельности муниципального учреждения и об использовании закрепленного за ним муниципального имущества</t>
  </si>
  <si>
    <t>Х</t>
  </si>
  <si>
    <t>4. Информация по жалобам</t>
  </si>
  <si>
    <t>кол-во поступивших жалоб в отчетном периоде</t>
  </si>
  <si>
    <t>Количество жалоб, по которым приняты меры</t>
  </si>
  <si>
    <t>кол-во обоснован-ных поступивших жалоб в отчетном периоде</t>
  </si>
  <si>
    <t>в том числе:</t>
  </si>
  <si>
    <t xml:space="preserve">          по заработной плате</t>
  </si>
  <si>
    <t xml:space="preserve">          по начислениям на выплаты по оплате труда </t>
  </si>
  <si>
    <t xml:space="preserve">          по оплате услуг связи</t>
  </si>
  <si>
    <t xml:space="preserve">          по прочим выплатам</t>
  </si>
  <si>
    <t xml:space="preserve">          по оплате коммунальных услуг</t>
  </si>
  <si>
    <t xml:space="preserve">          по оплате услуг по содержанию имущества</t>
  </si>
  <si>
    <t xml:space="preserve">          по оплате прочих услуг</t>
  </si>
  <si>
    <t xml:space="preserve">          по приобретению материальных запасов</t>
  </si>
  <si>
    <t xml:space="preserve">          по оплате прочих расходов</t>
  </si>
  <si>
    <t>субсидии на иные цели</t>
  </si>
  <si>
    <t>Доходы от оказания платных услуг (работ)</t>
  </si>
  <si>
    <t>приносящая доход деятельность</t>
  </si>
  <si>
    <t>-</t>
  </si>
  <si>
    <t xml:space="preserve">Организация предоставления общедоступного бесплатного дошкольного </t>
  </si>
  <si>
    <t xml:space="preserve"> -</t>
  </si>
  <si>
    <t>субсидии на выполнение государственного (муниципального) задания</t>
  </si>
  <si>
    <t>Прочие доходы</t>
  </si>
  <si>
    <t>На начало отчетного периода</t>
  </si>
  <si>
    <t>На начало года</t>
  </si>
  <si>
    <t>субсидия на иные цели</t>
  </si>
  <si>
    <t xml:space="preserve">субсидия на выполнение муниципального задания </t>
  </si>
  <si>
    <t>Приносящая доход деятельность</t>
  </si>
  <si>
    <t xml:space="preserve">          по платежам в бюджет</t>
  </si>
  <si>
    <t xml:space="preserve">          по прочим расчетам с кредиторами</t>
  </si>
  <si>
    <t>Предоставление общедоступного и бесплатного начального общего, основного общего, среднего (полного) общего образования</t>
  </si>
  <si>
    <t>Административный персонал</t>
  </si>
  <si>
    <t>Педагогический персонал</t>
  </si>
  <si>
    <t>Учебно-вспомогательный персонал</t>
  </si>
  <si>
    <t>Обслуживающий персонал</t>
  </si>
  <si>
    <t>Доходы от собственности</t>
  </si>
  <si>
    <t xml:space="preserve">          по оплате транспортных услуг</t>
  </si>
  <si>
    <t xml:space="preserve">          по приобретению основных средств</t>
  </si>
  <si>
    <t xml:space="preserve">          пособия по социальной помощи населению</t>
  </si>
  <si>
    <t xml:space="preserve">граждане Петропавловск-Камчатского городского округа в возрасте от 6 лет 6 месяцев и ранее 6,6 лет (по согласованию с учредителем) до 18 лет </t>
  </si>
  <si>
    <t>СОГЛАСОВАНО:</t>
  </si>
  <si>
    <t>УТВЕРЖДЕНО:</t>
  </si>
  <si>
    <t>Руководитель учреждения</t>
  </si>
  <si>
    <t>________________________ Г.А.Шайгородский</t>
  </si>
  <si>
    <t>______________ Ли Л.А.</t>
  </si>
  <si>
    <t>Заместитель главного бухгалтера</t>
  </si>
  <si>
    <t>ГОУ ВПО "Камчатский государственный университет имени Витуса Беринга"</t>
  </si>
  <si>
    <t>в том числе: полностью платные для потребителей</t>
  </si>
  <si>
    <t>частичное платные для потребителей</t>
  </si>
  <si>
    <t>бесплатные для потребителей</t>
  </si>
  <si>
    <t>Руководитель</t>
  </si>
  <si>
    <t>Л.А. Ли</t>
  </si>
  <si>
    <t xml:space="preserve">Заместитель Главы администрации Петропавловск-Камчатского городского округа - начальник Управления образования администрации  Петропавловск-Камчатского городского округа
</t>
  </si>
  <si>
    <t>Наказы депутатов Городской Думы Петропавловск-Камчатского городского округа</t>
  </si>
  <si>
    <t>Расходы, связанные с проездом к месту отпуска и обратно и компенсацией расходов в связи с переездом из районов Крайнего Севера</t>
  </si>
  <si>
    <t>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</t>
  </si>
  <si>
    <t>Расходы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</si>
  <si>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Приведение  общеобразовательных учреждений в соответствие с современными требованиями, в том числе  проведение ремонтных работ   в соответствии  с  СанПиН и другим нормативным документам, направленными на обеспечение безопасных условий организации образовательного процесса</t>
  </si>
  <si>
    <t>1.1.1.1.</t>
  </si>
  <si>
    <t>1.1.1.2.</t>
  </si>
  <si>
    <t>1.2.1.1.</t>
  </si>
  <si>
    <t>1.2.1.2.</t>
  </si>
  <si>
    <t>3.1.1.</t>
  </si>
  <si>
    <t>3.1.2.</t>
  </si>
  <si>
    <t>ОАО "Столовая №5"</t>
  </si>
  <si>
    <t>Свидетельсво об аккредитации № 1029 от 04 марта 2016г., срок действия 30 марта 2027г.</t>
  </si>
  <si>
    <t>Лицензия № 2298 от 09.03.2016г., бессрочно.</t>
  </si>
  <si>
    <t>Устав утвержден приказом Управления образования администрации Петропавловск-Камчатского городского округа№ 05-01-05/45 от 27.11.2015</t>
  </si>
  <si>
    <t>Организация предоставления общедоступного бесплатного дошкольного образования</t>
  </si>
  <si>
    <t>Дети в возрасте от 2 до 7 лет, не имеющие противопоказаний по состоянию здоровья к посещению дошкольного образовательного учреждения.</t>
  </si>
  <si>
    <t xml:space="preserve"> Отчет о результатах деятельности муниципального бюджетного образовательного учреждения "Средняя школа № 9" и об использовании закрепленного за ним муниципального имущества за 2017 год</t>
  </si>
  <si>
    <t xml:space="preserve"> изменение учебного плана</t>
  </si>
  <si>
    <t>Организация летней оздоровительной компании</t>
  </si>
  <si>
    <t xml:space="preserve">5. Суммы кассовых и плановых поступлений и выплат (с учетом возвратов
и восстановленных кассовых выплат) в разрезе поступлений, предусмотренных планом финансово-хозяйственной деятельности </t>
  </si>
  <si>
    <t>Выплаты,
всего:</t>
  </si>
  <si>
    <t>заработная плата</t>
  </si>
  <si>
    <t>прочие выплаты</t>
  </si>
  <si>
    <t>начисление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</si>
  <si>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</si>
  <si>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</si>
  <si>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</si>
  <si>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</si>
  <si>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</si>
  <si>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услуги</t>
  </si>
  <si>
    <t>пособие по социальной помощи населению</t>
  </si>
  <si>
    <t>прочие расходы</t>
  </si>
  <si>
    <t>основные средства</t>
  </si>
  <si>
    <t>материальные запасы</t>
  </si>
  <si>
    <t>6. Сведения по обязательному социальному страхованию</t>
  </si>
  <si>
    <t>Т.В.Былкова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</si>
</sst>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color indexed="8"/>
      <name val="Tahoma"/>
      <family val="2"/>
    </font>
    <font>
      <b/>
      <sz val="8"/>
      <name val="Tahoma"/>
      <family val="2"/>
    </font>
    <font>
      <sz val="12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sz val="10"/>
      <name val="Cambria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10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6" fontId="13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2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vertical="top" wrapText="1"/>
    </xf>
    <xf numFmtId="0" fontId="13" fillId="36" borderId="10" xfId="0" applyFont="1" applyFill="1" applyBorder="1" applyAlignment="1">
      <alignment horizontal="center"/>
    </xf>
    <xf numFmtId="4" fontId="4" fillId="36" borderId="10" xfId="0" applyNumberFormat="1" applyFont="1" applyFill="1" applyBorder="1" applyAlignment="1">
      <alignment horizontal="center" vertical="center" wrapText="1"/>
    </xf>
    <xf numFmtId="184" fontId="2" fillId="36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3" fillId="0" borderId="10" xfId="0" applyNumberFormat="1" applyFont="1" applyFill="1" applyBorder="1" applyAlignment="1">
      <alignment vertical="top" wrapText="1"/>
    </xf>
    <xf numFmtId="0" fontId="13" fillId="0" borderId="10" xfId="0" applyFont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vertical="top" wrapText="1"/>
    </xf>
    <xf numFmtId="184" fontId="13" fillId="0" borderId="10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" fontId="13" fillId="0" borderId="10" xfId="0" applyNumberFormat="1" applyFont="1" applyFill="1" applyBorder="1" applyAlignment="1">
      <alignment horizontal="center" vertical="center" wrapText="1"/>
    </xf>
    <xf numFmtId="184" fontId="13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184" fontId="2" fillId="0" borderId="10" xfId="0" applyNumberFormat="1" applyFont="1" applyFill="1" applyBorder="1" applyAlignment="1">
      <alignment horizontal="center" vertical="top" wrapText="1"/>
    </xf>
    <xf numFmtId="18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4" fillId="36" borderId="10" xfId="0" applyNumberFormat="1" applyFont="1" applyFill="1" applyBorder="1" applyAlignment="1">
      <alignment horizontal="left" vertical="top" wrapText="1"/>
    </xf>
    <xf numFmtId="184" fontId="2" fillId="36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18" fillId="0" borderId="0" xfId="0" applyFont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justify" wrapText="1"/>
    </xf>
    <xf numFmtId="0" fontId="18" fillId="0" borderId="16" xfId="0" applyFont="1" applyFill="1" applyBorder="1" applyAlignment="1">
      <alignment horizontal="justify" wrapText="1"/>
    </xf>
    <xf numFmtId="0" fontId="18" fillId="0" borderId="1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4" fontId="56" fillId="0" borderId="14" xfId="0" applyNumberFormat="1" applyFont="1" applyBorder="1" applyAlignment="1">
      <alignment horizontal="center" vertical="center" wrapText="1"/>
    </xf>
    <xf numFmtId="4" fontId="56" fillId="0" borderId="16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justify" wrapText="1"/>
    </xf>
    <xf numFmtId="0" fontId="11" fillId="0" borderId="0" xfId="0" applyFont="1" applyFill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/>
    </xf>
    <xf numFmtId="0" fontId="11" fillId="0" borderId="22" xfId="0" applyNumberFormat="1" applyFont="1" applyBorder="1" applyAlignment="1">
      <alignment horizontal="center" wrapText="1"/>
    </xf>
    <xf numFmtId="0" fontId="9" fillId="33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34"/>
  <sheetViews>
    <sheetView tabSelected="1" zoomScale="90" zoomScaleNormal="90" zoomScaleSheetLayoutView="100" zoomScalePageLayoutView="0" workbookViewId="0" topLeftCell="A7">
      <selection activeCell="J15" sqref="J15"/>
    </sheetView>
  </sheetViews>
  <sheetFormatPr defaultColWidth="9.00390625" defaultRowHeight="12.75"/>
  <cols>
    <col min="1" max="1" width="6.375" style="2" customWidth="1"/>
    <col min="2" max="2" width="42.875" style="2" customWidth="1"/>
    <col min="3" max="3" width="15.625" style="2" customWidth="1"/>
    <col min="4" max="4" width="14.75390625" style="2" customWidth="1"/>
    <col min="5" max="5" width="19.625" style="2" customWidth="1"/>
    <col min="6" max="6" width="18.625" style="2" customWidth="1"/>
    <col min="7" max="7" width="17.00390625" style="2" customWidth="1"/>
    <col min="8" max="16384" width="9.125" style="2" customWidth="1"/>
  </cols>
  <sheetData>
    <row r="1" spans="4:102" ht="15.75">
      <c r="D1" s="161" t="s">
        <v>93</v>
      </c>
      <c r="E1" s="161"/>
      <c r="F1" s="161"/>
      <c r="G1" s="16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</row>
    <row r="2" spans="4:102" ht="55.5" customHeight="1">
      <c r="D2" s="162" t="s">
        <v>94</v>
      </c>
      <c r="E2" s="162"/>
      <c r="F2" s="162"/>
      <c r="G2" s="162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</row>
    <row r="3" spans="1:102" ht="24.75" customHeight="1">
      <c r="A3" s="159" t="s">
        <v>135</v>
      </c>
      <c r="B3" s="159"/>
      <c r="C3" s="159"/>
      <c r="D3" s="159"/>
      <c r="E3" s="159"/>
      <c r="F3" s="160" t="s">
        <v>136</v>
      </c>
      <c r="G3" s="160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</row>
    <row r="4" spans="1:102" s="30" customFormat="1" ht="19.5" customHeight="1">
      <c r="A4" s="158" t="s">
        <v>147</v>
      </c>
      <c r="B4" s="158"/>
      <c r="C4" s="158"/>
      <c r="D4" s="158"/>
      <c r="E4" s="158"/>
      <c r="F4" s="158" t="s">
        <v>137</v>
      </c>
      <c r="G4" s="158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</row>
    <row r="5" spans="1:102" s="30" customFormat="1" ht="19.5" customHeight="1">
      <c r="A5" s="158"/>
      <c r="B5" s="158"/>
      <c r="C5" s="158"/>
      <c r="D5" s="158"/>
      <c r="E5" s="158"/>
      <c r="F5" s="158"/>
      <c r="G5" s="158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</row>
    <row r="6" spans="1:102" ht="24.75" customHeight="1">
      <c r="A6" s="159" t="s">
        <v>138</v>
      </c>
      <c r="B6" s="159"/>
      <c r="C6" s="159"/>
      <c r="D6" s="159"/>
      <c r="E6" s="159"/>
      <c r="F6" s="162" t="s">
        <v>139</v>
      </c>
      <c r="G6" s="162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</row>
    <row r="7" spans="4:102" ht="21" customHeight="1">
      <c r="D7" s="73"/>
      <c r="E7" s="73"/>
      <c r="F7" s="73"/>
      <c r="G7" s="73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</row>
    <row r="8" spans="1:102" ht="56.25" customHeight="1">
      <c r="A8" s="157" t="s">
        <v>165</v>
      </c>
      <c r="B8" s="157"/>
      <c r="C8" s="157"/>
      <c r="D8" s="157"/>
      <c r="E8" s="157"/>
      <c r="F8" s="157"/>
      <c r="G8" s="157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</row>
    <row r="9" spans="1:102" ht="26.25" customHeight="1">
      <c r="A9" s="74"/>
      <c r="B9" s="74"/>
      <c r="C9" s="74"/>
      <c r="D9" s="74"/>
      <c r="E9" s="74"/>
      <c r="F9" s="74"/>
      <c r="G9" s="74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</row>
    <row r="10" spans="1:102" ht="15.75">
      <c r="A10" s="155" t="s">
        <v>0</v>
      </c>
      <c r="B10" s="155"/>
      <c r="C10" s="155"/>
      <c r="D10" s="155"/>
      <c r="E10" s="155"/>
      <c r="F10" s="155"/>
      <c r="G10" s="155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</row>
    <row r="11" spans="8:102" ht="15.75"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</row>
    <row r="12" spans="1:83" s="71" customFormat="1" ht="15.75">
      <c r="A12" s="152" t="s">
        <v>5</v>
      </c>
      <c r="B12" s="152"/>
      <c r="C12" s="152"/>
      <c r="D12" s="152"/>
      <c r="E12" s="152"/>
      <c r="F12" s="152"/>
      <c r="G12" s="152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</row>
    <row r="13" s="71" customFormat="1" ht="15.75"/>
    <row r="14" spans="1:102" s="78" customFormat="1" ht="53.25" customHeight="1">
      <c r="A14" s="64" t="s">
        <v>7</v>
      </c>
      <c r="B14" s="156" t="s">
        <v>1</v>
      </c>
      <c r="C14" s="156"/>
      <c r="D14" s="156" t="s">
        <v>2</v>
      </c>
      <c r="E14" s="156"/>
      <c r="F14" s="156" t="s">
        <v>3</v>
      </c>
      <c r="G14" s="156"/>
      <c r="H14" s="76"/>
      <c r="I14" s="76"/>
      <c r="J14" s="76"/>
      <c r="K14" s="76"/>
      <c r="L14" s="76"/>
      <c r="M14" s="76"/>
      <c r="N14" s="76"/>
      <c r="O14" s="76"/>
      <c r="P14" s="77"/>
      <c r="Q14" s="76"/>
      <c r="R14" s="76"/>
      <c r="S14" s="76"/>
      <c r="T14" s="76"/>
      <c r="U14" s="76"/>
      <c r="V14" s="77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</row>
    <row r="15" spans="1:102" s="80" customFormat="1" ht="61.5" customHeight="1">
      <c r="A15" s="64" t="s">
        <v>8</v>
      </c>
      <c r="B15" s="210" t="s">
        <v>163</v>
      </c>
      <c r="C15" s="210"/>
      <c r="D15" s="210"/>
      <c r="E15" s="211"/>
      <c r="F15" s="210" t="s">
        <v>164</v>
      </c>
      <c r="G15" s="210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</row>
    <row r="16" spans="1:102" s="80" customFormat="1" ht="61.5" customHeight="1">
      <c r="A16" s="64" t="s">
        <v>9</v>
      </c>
      <c r="B16" s="210" t="s">
        <v>125</v>
      </c>
      <c r="C16" s="210"/>
      <c r="D16" s="210"/>
      <c r="E16" s="211"/>
      <c r="F16" s="210" t="s">
        <v>134</v>
      </c>
      <c r="G16" s="210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</row>
    <row r="17" spans="1:102" ht="15.75" hidden="1">
      <c r="A17" s="87" t="s">
        <v>9</v>
      </c>
      <c r="B17" s="212"/>
      <c r="C17" s="212"/>
      <c r="D17" s="154"/>
      <c r="E17" s="213"/>
      <c r="F17" s="154"/>
      <c r="G17" s="154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</row>
    <row r="18" spans="1:102" ht="15.75">
      <c r="A18" s="89"/>
      <c r="B18" s="89"/>
      <c r="C18" s="89"/>
      <c r="D18" s="89"/>
      <c r="E18" s="89"/>
      <c r="F18" s="89"/>
      <c r="G18" s="89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</row>
    <row r="19" spans="1:102" s="78" customFormat="1" ht="53.25" customHeight="1">
      <c r="A19" s="64" t="s">
        <v>7</v>
      </c>
      <c r="B19" s="156" t="s">
        <v>4</v>
      </c>
      <c r="C19" s="156"/>
      <c r="D19" s="156" t="s">
        <v>2</v>
      </c>
      <c r="E19" s="214"/>
      <c r="F19" s="156" t="s">
        <v>3</v>
      </c>
      <c r="G19" s="156"/>
      <c r="H19" s="76"/>
      <c r="I19" s="76"/>
      <c r="J19" s="76"/>
      <c r="K19" s="76"/>
      <c r="L19" s="76"/>
      <c r="M19" s="76"/>
      <c r="N19" s="76"/>
      <c r="O19" s="76"/>
      <c r="P19" s="77"/>
      <c r="Q19" s="76"/>
      <c r="R19" s="76"/>
      <c r="S19" s="76"/>
      <c r="T19" s="76"/>
      <c r="U19" s="76"/>
      <c r="V19" s="77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</row>
    <row r="20" spans="1:102" ht="15.75">
      <c r="A20" s="93" t="s">
        <v>8</v>
      </c>
      <c r="B20" s="154" t="s">
        <v>115</v>
      </c>
      <c r="C20" s="154"/>
      <c r="D20" s="154"/>
      <c r="E20" s="154"/>
      <c r="F20" s="154" t="s">
        <v>115</v>
      </c>
      <c r="G20" s="154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</row>
    <row r="21" spans="1:102" ht="15.75" hidden="1">
      <c r="A21" s="81" t="s">
        <v>9</v>
      </c>
      <c r="B21" s="153"/>
      <c r="C21" s="153"/>
      <c r="D21" s="153"/>
      <c r="E21" s="153"/>
      <c r="F21" s="153"/>
      <c r="G21" s="153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</row>
    <row r="22" spans="1:102" ht="56.25" customHeight="1">
      <c r="A22" s="157" t="s">
        <v>6</v>
      </c>
      <c r="B22" s="157"/>
      <c r="C22" s="157"/>
      <c r="D22" s="157"/>
      <c r="E22" s="157"/>
      <c r="F22" s="157"/>
      <c r="G22" s="157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</row>
    <row r="23" spans="1:7" s="70" customFormat="1" ht="15.75">
      <c r="A23" s="82" t="s">
        <v>8</v>
      </c>
      <c r="B23" s="215" t="s">
        <v>160</v>
      </c>
      <c r="C23" s="216"/>
      <c r="D23" s="216"/>
      <c r="E23" s="216"/>
      <c r="F23" s="216"/>
      <c r="G23" s="217"/>
    </row>
    <row r="24" spans="1:124" s="70" customFormat="1" ht="15.75">
      <c r="A24" s="82" t="s">
        <v>9</v>
      </c>
      <c r="B24" s="218" t="s">
        <v>161</v>
      </c>
      <c r="C24" s="218"/>
      <c r="D24" s="218"/>
      <c r="E24" s="218"/>
      <c r="F24" s="218"/>
      <c r="G24" s="218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</row>
    <row r="25" spans="1:124" ht="15.75">
      <c r="A25" s="81" t="s">
        <v>10</v>
      </c>
      <c r="B25" s="218" t="s">
        <v>162</v>
      </c>
      <c r="C25" s="218"/>
      <c r="D25" s="218"/>
      <c r="E25" s="218"/>
      <c r="F25" s="218"/>
      <c r="G25" s="218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</row>
    <row r="26" spans="1:124" ht="15.75">
      <c r="A26" s="84" t="s">
        <v>18</v>
      </c>
      <c r="B26" s="85"/>
      <c r="C26" s="85"/>
      <c r="D26" s="85"/>
      <c r="E26" s="85"/>
      <c r="F26" s="85"/>
      <c r="G26" s="85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</row>
    <row r="27" spans="1:124" ht="56.25">
      <c r="A27" s="92" t="s">
        <v>11</v>
      </c>
      <c r="B27" s="92" t="s">
        <v>12</v>
      </c>
      <c r="C27" s="92" t="s">
        <v>13</v>
      </c>
      <c r="D27" s="92" t="s">
        <v>14</v>
      </c>
      <c r="E27" s="92" t="s">
        <v>15</v>
      </c>
      <c r="F27" s="94" t="s">
        <v>16</v>
      </c>
      <c r="G27" s="92" t="s">
        <v>17</v>
      </c>
      <c r="H27" s="71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1"/>
      <c r="Z27" s="71"/>
      <c r="AA27" s="71"/>
      <c r="AB27" s="71"/>
      <c r="AC27" s="71"/>
      <c r="AD27" s="71"/>
      <c r="AE27" s="76"/>
      <c r="AF27" s="76"/>
      <c r="AG27" s="76"/>
      <c r="AH27" s="76"/>
      <c r="AI27" s="76"/>
      <c r="AJ27" s="76"/>
      <c r="AK27" s="76"/>
      <c r="AL27" s="71"/>
      <c r="AM27" s="71"/>
      <c r="AN27" s="71"/>
      <c r="AO27" s="71"/>
      <c r="AP27" s="71"/>
      <c r="AQ27" s="76"/>
      <c r="AR27" s="76"/>
      <c r="AS27" s="76"/>
      <c r="AT27" s="76"/>
      <c r="AU27" s="76"/>
      <c r="AV27" s="76"/>
      <c r="AW27" s="76"/>
      <c r="AX27" s="76"/>
      <c r="AY27" s="71"/>
      <c r="AZ27" s="71"/>
      <c r="BA27" s="71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1"/>
      <c r="BM27" s="76"/>
      <c r="BN27" s="76"/>
      <c r="BO27" s="76"/>
      <c r="BP27" s="76"/>
      <c r="BQ27" s="76"/>
      <c r="BR27" s="71"/>
      <c r="BS27" s="71"/>
      <c r="BT27" s="76"/>
      <c r="BU27" s="76"/>
      <c r="BV27" s="71"/>
      <c r="BW27" s="76"/>
      <c r="BX27" s="76"/>
      <c r="BY27" s="76"/>
      <c r="BZ27" s="76"/>
      <c r="CA27" s="76"/>
      <c r="CB27" s="71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1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</row>
    <row r="28" spans="1:124" s="33" customFormat="1" ht="12.75">
      <c r="A28" s="65">
        <v>1</v>
      </c>
      <c r="B28" s="65">
        <v>2</v>
      </c>
      <c r="C28" s="65">
        <v>3</v>
      </c>
      <c r="D28" s="65">
        <v>4</v>
      </c>
      <c r="E28" s="65">
        <v>5</v>
      </c>
      <c r="F28" s="95">
        <v>6</v>
      </c>
      <c r="G28" s="65">
        <v>7</v>
      </c>
      <c r="H28" s="17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17"/>
      <c r="Z28" s="17"/>
      <c r="AA28" s="17"/>
      <c r="AB28" s="17"/>
      <c r="AC28" s="17"/>
      <c r="AD28" s="17"/>
      <c r="AE28" s="86"/>
      <c r="AF28" s="86"/>
      <c r="AG28" s="86"/>
      <c r="AH28" s="86"/>
      <c r="AI28" s="86"/>
      <c r="AJ28" s="86"/>
      <c r="AK28" s="86"/>
      <c r="AL28" s="17"/>
      <c r="AM28" s="17"/>
      <c r="AN28" s="17"/>
      <c r="AO28" s="17"/>
      <c r="AP28" s="17"/>
      <c r="AQ28" s="86"/>
      <c r="AR28" s="86"/>
      <c r="AS28" s="86"/>
      <c r="AT28" s="86"/>
      <c r="AU28" s="86"/>
      <c r="AV28" s="86"/>
      <c r="AW28" s="86"/>
      <c r="AX28" s="86"/>
      <c r="AY28" s="17"/>
      <c r="AZ28" s="17"/>
      <c r="BA28" s="17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17"/>
      <c r="BM28" s="86"/>
      <c r="BN28" s="86"/>
      <c r="BO28" s="86"/>
      <c r="BP28" s="86"/>
      <c r="BQ28" s="86"/>
      <c r="BR28" s="17"/>
      <c r="BS28" s="17"/>
      <c r="BT28" s="86"/>
      <c r="BU28" s="86"/>
      <c r="BV28" s="17"/>
      <c r="BW28" s="86"/>
      <c r="BX28" s="86"/>
      <c r="BY28" s="86"/>
      <c r="BZ28" s="86"/>
      <c r="CA28" s="86"/>
      <c r="CB28" s="17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17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</row>
    <row r="29" spans="1:124" ht="15.75">
      <c r="A29" s="149" t="s">
        <v>19</v>
      </c>
      <c r="B29" s="150"/>
      <c r="C29" s="150"/>
      <c r="D29" s="150"/>
      <c r="E29" s="150"/>
      <c r="F29" s="150"/>
      <c r="G29" s="151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1"/>
      <c r="Z29" s="71"/>
      <c r="AA29" s="71"/>
      <c r="AB29" s="71"/>
      <c r="AC29" s="71"/>
      <c r="AD29" s="71"/>
      <c r="AE29" s="75"/>
      <c r="AF29" s="75"/>
      <c r="AG29" s="75"/>
      <c r="AH29" s="75"/>
      <c r="AI29" s="75"/>
      <c r="AJ29" s="75"/>
      <c r="AK29" s="75"/>
      <c r="AL29" s="71"/>
      <c r="AM29" s="71"/>
      <c r="AN29" s="71"/>
      <c r="AO29" s="71"/>
      <c r="AP29" s="71"/>
      <c r="AQ29" s="75"/>
      <c r="AR29" s="75"/>
      <c r="AS29" s="75"/>
      <c r="AT29" s="75"/>
      <c r="AU29" s="75"/>
      <c r="AV29" s="75"/>
      <c r="AW29" s="75"/>
      <c r="AX29" s="75"/>
      <c r="AY29" s="71"/>
      <c r="AZ29" s="71"/>
      <c r="BA29" s="71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1"/>
      <c r="BM29" s="75"/>
      <c r="BN29" s="75"/>
      <c r="BO29" s="75"/>
      <c r="BP29" s="75"/>
      <c r="BQ29" s="75"/>
      <c r="BR29" s="71"/>
      <c r="BS29" s="71"/>
      <c r="BT29" s="75"/>
      <c r="BU29" s="75"/>
      <c r="BV29" s="71"/>
      <c r="BW29" s="75"/>
      <c r="BX29" s="75"/>
      <c r="BY29" s="75"/>
      <c r="BZ29" s="75"/>
      <c r="CA29" s="75"/>
      <c r="CB29" s="71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1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</row>
    <row r="30" spans="1:124" s="89" customFormat="1" ht="26.25" customHeight="1">
      <c r="A30" s="65">
        <v>1</v>
      </c>
      <c r="B30" s="88" t="s">
        <v>126</v>
      </c>
      <c r="C30" s="96">
        <v>5.5</v>
      </c>
      <c r="D30" s="96">
        <v>5.5</v>
      </c>
      <c r="E30" s="10"/>
      <c r="F30" s="97">
        <v>4.7</v>
      </c>
      <c r="G30" s="4">
        <v>123561.01859649124</v>
      </c>
      <c r="H30" s="11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2"/>
      <c r="BM30" s="12"/>
      <c r="BN30" s="12"/>
      <c r="BO30" s="12"/>
      <c r="BP30" s="12"/>
      <c r="BQ30" s="12"/>
      <c r="BR30" s="11"/>
      <c r="BS30" s="11"/>
      <c r="BT30" s="12"/>
      <c r="BU30" s="12"/>
      <c r="BV30" s="11"/>
      <c r="BW30" s="12"/>
      <c r="BX30" s="12"/>
      <c r="BY30" s="12"/>
      <c r="BZ30" s="12"/>
      <c r="CA30" s="12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</row>
    <row r="31" spans="1:124" s="89" customFormat="1" ht="27.75" customHeight="1">
      <c r="A31" s="65">
        <v>2</v>
      </c>
      <c r="B31" s="88" t="s">
        <v>127</v>
      </c>
      <c r="C31" s="96">
        <f>41.56+2.75</f>
        <v>44.31</v>
      </c>
      <c r="D31" s="96">
        <f>39.33+2.75</f>
        <v>42.08</v>
      </c>
      <c r="E31" s="90" t="s">
        <v>166</v>
      </c>
      <c r="F31" s="97">
        <v>25.4</v>
      </c>
      <c r="G31" s="91">
        <v>53012.14305967688</v>
      </c>
      <c r="H31" s="1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</row>
    <row r="32" spans="1:124" s="89" customFormat="1" ht="31.5" customHeight="1">
      <c r="A32" s="65">
        <v>3</v>
      </c>
      <c r="B32" s="88" t="s">
        <v>128</v>
      </c>
      <c r="C32" s="96">
        <f>7.42+2.1</f>
        <v>9.52</v>
      </c>
      <c r="D32" s="96">
        <f>7.42+2.1</f>
        <v>9.52</v>
      </c>
      <c r="E32" s="102"/>
      <c r="F32" s="97">
        <v>4.53</v>
      </c>
      <c r="G32" s="91">
        <v>48160.27431277055</v>
      </c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</row>
    <row r="33" spans="1:124" s="89" customFormat="1" ht="15.75">
      <c r="A33" s="65">
        <v>4</v>
      </c>
      <c r="B33" s="88" t="s">
        <v>129</v>
      </c>
      <c r="C33" s="96">
        <f>45.7+2.67</f>
        <v>48.370000000000005</v>
      </c>
      <c r="D33" s="96">
        <f>45.55+2.67</f>
        <v>48.22</v>
      </c>
      <c r="E33" s="101"/>
      <c r="F33" s="97">
        <v>18.57</v>
      </c>
      <c r="G33" s="91">
        <v>35041.40763310924</v>
      </c>
      <c r="H33" s="1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</row>
    <row r="34" spans="1:124" s="89" customFormat="1" ht="15.75">
      <c r="A34" s="87"/>
      <c r="B34" s="88" t="s">
        <v>71</v>
      </c>
      <c r="C34" s="96">
        <f>SUM(C30:C33)</f>
        <v>107.7</v>
      </c>
      <c r="D34" s="96">
        <f>SUM(D30:D33)</f>
        <v>105.32</v>
      </c>
      <c r="E34" s="87"/>
      <c r="F34" s="91">
        <f>SUM(F30:F33)</f>
        <v>53.199999999999996</v>
      </c>
      <c r="G34" s="91"/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</row>
  </sheetData>
  <sheetProtection/>
  <mergeCells count="40">
    <mergeCell ref="F4:G5"/>
    <mergeCell ref="B14:C14"/>
    <mergeCell ref="D1:G1"/>
    <mergeCell ref="D2:G2"/>
    <mergeCell ref="F14:G14"/>
    <mergeCell ref="C6:E6"/>
    <mergeCell ref="F6:G6"/>
    <mergeCell ref="A3:B3"/>
    <mergeCell ref="A4:B5"/>
    <mergeCell ref="A8:G8"/>
    <mergeCell ref="C4:E5"/>
    <mergeCell ref="B23:G23"/>
    <mergeCell ref="A6:B6"/>
    <mergeCell ref="C3:E3"/>
    <mergeCell ref="F3:G3"/>
    <mergeCell ref="F19:G19"/>
    <mergeCell ref="D17:E17"/>
    <mergeCell ref="B16:C16"/>
    <mergeCell ref="D16:E16"/>
    <mergeCell ref="F16:G16"/>
    <mergeCell ref="A10:G10"/>
    <mergeCell ref="F20:G20"/>
    <mergeCell ref="D14:E14"/>
    <mergeCell ref="B19:C19"/>
    <mergeCell ref="D19:E19"/>
    <mergeCell ref="B25:G25"/>
    <mergeCell ref="A22:G22"/>
    <mergeCell ref="D15:E15"/>
    <mergeCell ref="F15:G15"/>
    <mergeCell ref="D20:E20"/>
    <mergeCell ref="A29:G29"/>
    <mergeCell ref="B17:C17"/>
    <mergeCell ref="F17:G17"/>
    <mergeCell ref="B24:G24"/>
    <mergeCell ref="A12:G12"/>
    <mergeCell ref="B21:C21"/>
    <mergeCell ref="D21:E21"/>
    <mergeCell ref="F21:G21"/>
    <mergeCell ref="B20:C20"/>
    <mergeCell ref="B15:C15"/>
  </mergeCells>
  <printOptions/>
  <pageMargins left="0.7874015748031497" right="0.27" top="0.54" bottom="0.43" header="0.35" footer="0.26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20"/>
  <sheetViews>
    <sheetView view="pageBreakPreview" zoomScale="85" zoomScaleNormal="75" zoomScaleSheetLayoutView="85" zoomScalePageLayoutView="0" workbookViewId="0" topLeftCell="A58">
      <selection activeCell="F53" sqref="F53:F59"/>
    </sheetView>
  </sheetViews>
  <sheetFormatPr defaultColWidth="9.00390625" defaultRowHeight="12.75"/>
  <cols>
    <col min="1" max="1" width="5.00390625" style="1" customWidth="1"/>
    <col min="2" max="2" width="45.75390625" style="15" customWidth="1"/>
    <col min="3" max="3" width="11.125" style="15" customWidth="1"/>
    <col min="4" max="4" width="17.25390625" style="1" customWidth="1"/>
    <col min="5" max="5" width="17.25390625" style="15" customWidth="1"/>
    <col min="6" max="6" width="15.75390625" style="15" customWidth="1"/>
    <col min="7" max="7" width="17.75390625" style="1" customWidth="1"/>
    <col min="8" max="8" width="24.625" style="15" customWidth="1"/>
    <col min="9" max="9" width="12.375" style="1" customWidth="1"/>
    <col min="10" max="16384" width="9.125" style="15" customWidth="1"/>
  </cols>
  <sheetData>
    <row r="1" spans="1:9" s="21" customFormat="1" ht="12.75" customHeight="1">
      <c r="A1" s="188" t="s">
        <v>20</v>
      </c>
      <c r="B1" s="188"/>
      <c r="C1" s="188"/>
      <c r="D1" s="188"/>
      <c r="E1" s="188"/>
      <c r="F1" s="188"/>
      <c r="G1" s="188"/>
      <c r="H1" s="188"/>
      <c r="I1" s="57"/>
    </row>
    <row r="2" spans="1:8" ht="12.75" customHeight="1">
      <c r="A2" s="20"/>
      <c r="B2" s="20"/>
      <c r="C2" s="20"/>
      <c r="D2" s="20"/>
      <c r="E2" s="20"/>
      <c r="F2" s="20"/>
      <c r="G2" s="20"/>
      <c r="H2" s="20"/>
    </row>
    <row r="3" spans="1:8" ht="36" customHeight="1">
      <c r="A3" s="20"/>
      <c r="B3" s="193" t="s">
        <v>84</v>
      </c>
      <c r="C3" s="193"/>
      <c r="D3" s="193"/>
      <c r="E3" s="193"/>
      <c r="F3" s="193"/>
      <c r="G3" s="193"/>
      <c r="H3" s="193"/>
    </row>
    <row r="4" spans="1:8" ht="20.25" customHeight="1">
      <c r="A4" s="204" t="s">
        <v>7</v>
      </c>
      <c r="B4" s="199" t="s">
        <v>79</v>
      </c>
      <c r="C4" s="200"/>
      <c r="D4" s="189" t="s">
        <v>72</v>
      </c>
      <c r="E4" s="190"/>
      <c r="F4" s="173" t="s">
        <v>73</v>
      </c>
      <c r="G4" s="173"/>
      <c r="H4" s="191" t="s">
        <v>78</v>
      </c>
    </row>
    <row r="5" spans="1:8" ht="56.25" customHeight="1">
      <c r="A5" s="205"/>
      <c r="B5" s="201"/>
      <c r="C5" s="202"/>
      <c r="D5" s="23" t="s">
        <v>76</v>
      </c>
      <c r="E5" s="23" t="s">
        <v>77</v>
      </c>
      <c r="F5" s="23" t="s">
        <v>74</v>
      </c>
      <c r="G5" s="23" t="s">
        <v>75</v>
      </c>
      <c r="H5" s="191"/>
    </row>
    <row r="6" spans="1:8" ht="12.75" customHeight="1">
      <c r="A6" s="24">
        <v>1</v>
      </c>
      <c r="B6" s="197">
        <v>2</v>
      </c>
      <c r="C6" s="198"/>
      <c r="D6" s="25">
        <v>3</v>
      </c>
      <c r="E6" s="16">
        <v>4</v>
      </c>
      <c r="F6" s="16">
        <v>5</v>
      </c>
      <c r="G6" s="16">
        <v>6</v>
      </c>
      <c r="H6" s="22">
        <v>7</v>
      </c>
    </row>
    <row r="7" spans="1:8" ht="47.25" customHeight="1">
      <c r="A7" s="100" t="s">
        <v>8</v>
      </c>
      <c r="B7" s="171" t="s">
        <v>114</v>
      </c>
      <c r="C7" s="172"/>
      <c r="D7" s="148">
        <v>20</v>
      </c>
      <c r="E7" s="148">
        <v>16</v>
      </c>
      <c r="F7" s="177">
        <f>D70</f>
        <v>58464958.48</v>
      </c>
      <c r="G7" s="177">
        <f>E70</f>
        <v>58464958.48</v>
      </c>
      <c r="H7" s="169"/>
    </row>
    <row r="8" spans="1:8" ht="47.25" customHeight="1">
      <c r="A8" s="100" t="s">
        <v>9</v>
      </c>
      <c r="B8" s="171" t="s">
        <v>125</v>
      </c>
      <c r="C8" s="172"/>
      <c r="D8" s="148">
        <v>333</v>
      </c>
      <c r="E8" s="148">
        <v>317</v>
      </c>
      <c r="F8" s="178"/>
      <c r="G8" s="178"/>
      <c r="H8" s="170"/>
    </row>
    <row r="9" spans="1:8" ht="33" customHeight="1">
      <c r="A9" s="26"/>
      <c r="B9" s="194" t="s">
        <v>83</v>
      </c>
      <c r="C9" s="194"/>
      <c r="D9" s="194"/>
      <c r="E9" s="194"/>
      <c r="F9" s="27"/>
      <c r="G9" s="28"/>
      <c r="H9" s="29"/>
    </row>
    <row r="10" spans="1:8" ht="12.75" customHeight="1">
      <c r="A10" s="26"/>
      <c r="B10" s="192" t="s">
        <v>80</v>
      </c>
      <c r="C10" s="173" t="s">
        <v>73</v>
      </c>
      <c r="D10" s="173"/>
      <c r="E10" s="173"/>
      <c r="F10" s="173"/>
      <c r="G10" s="17"/>
      <c r="H10" s="30"/>
    </row>
    <row r="11" spans="1:8" ht="27.75" customHeight="1">
      <c r="A11" s="26"/>
      <c r="B11" s="192"/>
      <c r="C11" s="191" t="s">
        <v>74</v>
      </c>
      <c r="D11" s="191"/>
      <c r="E11" s="191" t="s">
        <v>75</v>
      </c>
      <c r="F11" s="191"/>
      <c r="G11" s="17"/>
      <c r="H11" s="30"/>
    </row>
    <row r="12" spans="1:8" ht="60" customHeight="1">
      <c r="A12" s="26"/>
      <c r="B12" s="69" t="s">
        <v>148</v>
      </c>
      <c r="C12" s="184">
        <v>85000</v>
      </c>
      <c r="D12" s="185"/>
      <c r="E12" s="184">
        <v>85000</v>
      </c>
      <c r="F12" s="185"/>
      <c r="G12" s="203"/>
      <c r="H12" s="203"/>
    </row>
    <row r="13" spans="1:8" ht="60" customHeight="1">
      <c r="A13" s="26"/>
      <c r="B13" s="69" t="s">
        <v>149</v>
      </c>
      <c r="C13" s="184">
        <v>968280</v>
      </c>
      <c r="D13" s="185"/>
      <c r="E13" s="184">
        <v>968280</v>
      </c>
      <c r="F13" s="185"/>
      <c r="G13" s="203"/>
      <c r="H13" s="203"/>
    </row>
    <row r="14" spans="1:8" ht="60" customHeight="1">
      <c r="A14" s="26"/>
      <c r="B14" s="69" t="s">
        <v>150</v>
      </c>
      <c r="C14" s="184">
        <v>519703.26</v>
      </c>
      <c r="D14" s="185"/>
      <c r="E14" s="184">
        <v>512533.97</v>
      </c>
      <c r="F14" s="185"/>
      <c r="G14" s="31"/>
      <c r="H14" s="31"/>
    </row>
    <row r="15" spans="1:8" ht="60" customHeight="1">
      <c r="A15" s="26"/>
      <c r="B15" s="69" t="s">
        <v>151</v>
      </c>
      <c r="C15" s="184">
        <v>1888588.63</v>
      </c>
      <c r="D15" s="185"/>
      <c r="E15" s="184">
        <v>1888588.63</v>
      </c>
      <c r="F15" s="185"/>
      <c r="G15" s="31"/>
      <c r="H15" s="31"/>
    </row>
    <row r="16" spans="1:8" ht="60" customHeight="1">
      <c r="A16" s="26"/>
      <c r="B16" s="69" t="s">
        <v>167</v>
      </c>
      <c r="C16" s="184">
        <v>10206</v>
      </c>
      <c r="D16" s="185"/>
      <c r="E16" s="184">
        <v>10206</v>
      </c>
      <c r="F16" s="185"/>
      <c r="G16" s="31"/>
      <c r="H16" s="31"/>
    </row>
    <row r="17" spans="1:8" ht="60" customHeight="1">
      <c r="A17" s="26"/>
      <c r="B17" s="69" t="s">
        <v>151</v>
      </c>
      <c r="C17" s="184">
        <v>13852.31</v>
      </c>
      <c r="D17" s="185"/>
      <c r="E17" s="184">
        <v>12962.43</v>
      </c>
      <c r="F17" s="185"/>
      <c r="G17" s="31"/>
      <c r="H17" s="31"/>
    </row>
    <row r="18" spans="1:8" ht="60" customHeight="1">
      <c r="A18" s="26"/>
      <c r="B18" s="69" t="s">
        <v>151</v>
      </c>
      <c r="C18" s="184">
        <v>355098.14</v>
      </c>
      <c r="D18" s="185"/>
      <c r="E18" s="184">
        <v>348193.67</v>
      </c>
      <c r="F18" s="185"/>
      <c r="G18" s="31"/>
      <c r="H18" s="31"/>
    </row>
    <row r="19" spans="1:9" s="30" customFormat="1" ht="60" customHeight="1">
      <c r="A19" s="20"/>
      <c r="B19" s="98" t="s">
        <v>152</v>
      </c>
      <c r="C19" s="186">
        <v>281118</v>
      </c>
      <c r="D19" s="187"/>
      <c r="E19" s="186">
        <v>281118</v>
      </c>
      <c r="F19" s="187"/>
      <c r="G19" s="17"/>
      <c r="H19" s="26"/>
      <c r="I19" s="33"/>
    </row>
    <row r="20" spans="1:9" s="30" customFormat="1" ht="21" customHeight="1">
      <c r="A20" s="20"/>
      <c r="B20" s="99" t="s">
        <v>71</v>
      </c>
      <c r="C20" s="206">
        <f>SUM(C12:D19)</f>
        <v>4121846.34</v>
      </c>
      <c r="D20" s="206"/>
      <c r="E20" s="206">
        <f>SUM(E12:F19)</f>
        <v>4106882.6999999997</v>
      </c>
      <c r="F20" s="206"/>
      <c r="G20" s="18"/>
      <c r="H20" s="32"/>
      <c r="I20" s="33"/>
    </row>
    <row r="21" spans="1:9" s="30" customFormat="1" ht="15.75" customHeight="1">
      <c r="A21" s="20"/>
      <c r="B21" s="26"/>
      <c r="C21" s="26"/>
      <c r="D21" s="26"/>
      <c r="E21" s="19"/>
      <c r="F21" s="26"/>
      <c r="G21" s="17"/>
      <c r="H21" s="26"/>
      <c r="I21" s="33"/>
    </row>
    <row r="22" spans="1:8" ht="12.75">
      <c r="A22" s="33"/>
      <c r="B22" s="196" t="s">
        <v>82</v>
      </c>
      <c r="C22" s="196"/>
      <c r="D22" s="196"/>
      <c r="E22" s="196"/>
      <c r="F22" s="196"/>
      <c r="G22" s="196"/>
      <c r="H22" s="196"/>
    </row>
    <row r="23" spans="1:8" ht="12.75" customHeight="1">
      <c r="A23" s="33"/>
      <c r="B23" s="34"/>
      <c r="C23" s="34"/>
      <c r="D23" s="34"/>
      <c r="E23" s="34"/>
      <c r="F23" s="34"/>
      <c r="G23" s="34"/>
      <c r="H23" s="34"/>
    </row>
    <row r="24" spans="1:8" s="1" customFormat="1" ht="25.5">
      <c r="A24" s="35" t="s">
        <v>7</v>
      </c>
      <c r="B24" s="189" t="s">
        <v>33</v>
      </c>
      <c r="C24" s="190"/>
      <c r="D24" s="35" t="s">
        <v>23</v>
      </c>
      <c r="E24" s="36" t="s">
        <v>119</v>
      </c>
      <c r="F24" s="36" t="s">
        <v>24</v>
      </c>
      <c r="G24" s="35" t="s">
        <v>25</v>
      </c>
      <c r="H24" s="35" t="s">
        <v>26</v>
      </c>
    </row>
    <row r="25" spans="1:8" s="1" customFormat="1" ht="12.75">
      <c r="A25" s="35">
        <v>1</v>
      </c>
      <c r="B25" s="189">
        <v>2</v>
      </c>
      <c r="C25" s="190"/>
      <c r="D25" s="35">
        <v>3</v>
      </c>
      <c r="E25" s="35">
        <v>4</v>
      </c>
      <c r="F25" s="36">
        <v>5</v>
      </c>
      <c r="G25" s="35">
        <v>6</v>
      </c>
      <c r="H25" s="35">
        <v>7</v>
      </c>
    </row>
    <row r="26" spans="1:8" ht="30" customHeight="1">
      <c r="A26" s="61">
        <v>1</v>
      </c>
      <c r="B26" s="179" t="s">
        <v>32</v>
      </c>
      <c r="C26" s="180"/>
      <c r="D26" s="37" t="s">
        <v>90</v>
      </c>
      <c r="E26" s="38">
        <v>39096202.59</v>
      </c>
      <c r="F26" s="38">
        <v>35898299.32</v>
      </c>
      <c r="G26" s="39">
        <f>F26/E26*100-100</f>
        <v>-8.179575145791688</v>
      </c>
      <c r="H26" s="37"/>
    </row>
    <row r="27" spans="1:8" ht="30" customHeight="1">
      <c r="A27" s="61">
        <v>2</v>
      </c>
      <c r="B27" s="179" t="s">
        <v>21</v>
      </c>
      <c r="C27" s="180"/>
      <c r="D27" s="37" t="s">
        <v>90</v>
      </c>
      <c r="E27" s="40">
        <v>531.55</v>
      </c>
      <c r="F27" s="40"/>
      <c r="G27" s="39"/>
      <c r="H27" s="41"/>
    </row>
    <row r="28" spans="1:9" ht="30" customHeight="1">
      <c r="A28" s="61">
        <v>3</v>
      </c>
      <c r="B28" s="164" t="s">
        <v>22</v>
      </c>
      <c r="C28" s="165"/>
      <c r="D28" s="37" t="s">
        <v>90</v>
      </c>
      <c r="E28" s="40">
        <f>E30+E31+E32</f>
        <v>319235.24</v>
      </c>
      <c r="F28" s="40">
        <f>F30+F31+F32</f>
        <v>579100.73</v>
      </c>
      <c r="G28" s="39">
        <f>F28/E28*100-100</f>
        <v>81.40250744247408</v>
      </c>
      <c r="H28" s="37"/>
      <c r="I28" s="58"/>
    </row>
    <row r="29" spans="1:9" ht="19.5" customHeight="1">
      <c r="A29" s="61"/>
      <c r="B29" s="43" t="s">
        <v>100</v>
      </c>
      <c r="C29" s="44"/>
      <c r="D29" s="37"/>
      <c r="E29" s="38"/>
      <c r="F29" s="38"/>
      <c r="G29" s="39"/>
      <c r="H29" s="41"/>
      <c r="I29" s="58"/>
    </row>
    <row r="30" spans="1:9" ht="19.5" customHeight="1">
      <c r="A30" s="61"/>
      <c r="B30" s="45" t="s">
        <v>120</v>
      </c>
      <c r="C30" s="46"/>
      <c r="D30" s="37"/>
      <c r="E30" s="40">
        <v>0</v>
      </c>
      <c r="F30" s="40">
        <v>55950</v>
      </c>
      <c r="G30" s="39"/>
      <c r="H30" s="37"/>
      <c r="I30" s="58"/>
    </row>
    <row r="31" spans="1:9" ht="19.5" customHeight="1">
      <c r="A31" s="61"/>
      <c r="B31" s="43" t="s">
        <v>121</v>
      </c>
      <c r="C31" s="44"/>
      <c r="D31" s="37"/>
      <c r="E31" s="40">
        <v>292956.96</v>
      </c>
      <c r="F31" s="40">
        <f>43006.97+123356.32</f>
        <v>166363.29</v>
      </c>
      <c r="G31" s="39"/>
      <c r="H31" s="41"/>
      <c r="I31" s="58"/>
    </row>
    <row r="32" spans="1:9" ht="19.5" customHeight="1">
      <c r="A32" s="61"/>
      <c r="B32" s="43" t="s">
        <v>122</v>
      </c>
      <c r="C32" s="44"/>
      <c r="D32" s="37"/>
      <c r="E32" s="40">
        <v>26278.28</v>
      </c>
      <c r="F32" s="40">
        <f>355085.84+1701.6</f>
        <v>356787.44</v>
      </c>
      <c r="G32" s="39"/>
      <c r="H32" s="41"/>
      <c r="I32" s="58"/>
    </row>
    <row r="33" spans="1:9" ht="15.75" customHeight="1">
      <c r="A33" s="61">
        <v>4</v>
      </c>
      <c r="B33" s="179" t="s">
        <v>27</v>
      </c>
      <c r="C33" s="180"/>
      <c r="D33" s="37" t="s">
        <v>90</v>
      </c>
      <c r="E33" s="40" t="s">
        <v>113</v>
      </c>
      <c r="F33" s="40" t="s">
        <v>113</v>
      </c>
      <c r="G33" s="39"/>
      <c r="H33" s="41"/>
      <c r="I33" s="58"/>
    </row>
    <row r="34" spans="1:9" ht="30" customHeight="1">
      <c r="A34" s="61">
        <v>5</v>
      </c>
      <c r="B34" s="164" t="s">
        <v>28</v>
      </c>
      <c r="C34" s="165"/>
      <c r="D34" s="37" t="s">
        <v>90</v>
      </c>
      <c r="E34" s="40">
        <f>SUM(E36:E49)</f>
        <v>378781.26</v>
      </c>
      <c r="F34" s="40">
        <f>SUM(F36:F49)</f>
        <v>393925.04</v>
      </c>
      <c r="G34" s="39">
        <f>F34/E34*100-100</f>
        <v>3.9980277799382122</v>
      </c>
      <c r="H34" s="40"/>
      <c r="I34" s="58">
        <f>74539.38+304241.88</f>
        <v>378781.26</v>
      </c>
    </row>
    <row r="35" spans="1:9" ht="20.25" customHeight="1">
      <c r="A35" s="61"/>
      <c r="B35" s="47" t="s">
        <v>100</v>
      </c>
      <c r="C35" s="42"/>
      <c r="D35" s="48"/>
      <c r="E35" s="38"/>
      <c r="F35" s="38"/>
      <c r="G35" s="39"/>
      <c r="H35" s="41"/>
      <c r="I35" s="58"/>
    </row>
    <row r="36" spans="1:9" ht="19.5" customHeight="1">
      <c r="A36" s="61"/>
      <c r="B36" s="43" t="s">
        <v>101</v>
      </c>
      <c r="C36" s="49"/>
      <c r="D36" s="50"/>
      <c r="E36" s="40"/>
      <c r="F36" s="40"/>
      <c r="G36" s="39"/>
      <c r="H36" s="38"/>
      <c r="I36" s="58"/>
    </row>
    <row r="37" spans="1:9" ht="19.5" customHeight="1">
      <c r="A37" s="61"/>
      <c r="B37" s="43" t="s">
        <v>104</v>
      </c>
      <c r="C37" s="49"/>
      <c r="D37" s="50"/>
      <c r="E37" s="40"/>
      <c r="F37" s="40"/>
      <c r="G37" s="39"/>
      <c r="H37" s="41"/>
      <c r="I37" s="58"/>
    </row>
    <row r="38" spans="1:9" ht="19.5" customHeight="1">
      <c r="A38" s="61"/>
      <c r="B38" s="181" t="s">
        <v>102</v>
      </c>
      <c r="C38" s="182"/>
      <c r="D38" s="51"/>
      <c r="E38" s="40">
        <v>0</v>
      </c>
      <c r="F38" s="40">
        <v>0</v>
      </c>
      <c r="G38" s="39"/>
      <c r="H38" s="41"/>
      <c r="I38" s="58"/>
    </row>
    <row r="39" spans="1:9" ht="19.5" customHeight="1">
      <c r="A39" s="61"/>
      <c r="B39" s="181" t="s">
        <v>103</v>
      </c>
      <c r="C39" s="182"/>
      <c r="D39" s="48"/>
      <c r="E39" s="40">
        <v>0</v>
      </c>
      <c r="F39" s="40">
        <v>0</v>
      </c>
      <c r="G39" s="39"/>
      <c r="H39" s="41"/>
      <c r="I39" s="58"/>
    </row>
    <row r="40" spans="1:9" ht="19.5" customHeight="1">
      <c r="A40" s="61"/>
      <c r="B40" s="181" t="s">
        <v>131</v>
      </c>
      <c r="C40" s="182"/>
      <c r="D40" s="48"/>
      <c r="E40" s="40"/>
      <c r="F40" s="40"/>
      <c r="G40" s="39"/>
      <c r="H40" s="41"/>
      <c r="I40" s="58"/>
    </row>
    <row r="41" spans="1:9" ht="19.5" customHeight="1">
      <c r="A41" s="61"/>
      <c r="B41" s="43" t="s">
        <v>105</v>
      </c>
      <c r="C41" s="49"/>
      <c r="D41" s="50"/>
      <c r="E41" s="40">
        <v>49338.84</v>
      </c>
      <c r="F41" s="40">
        <v>376773.24</v>
      </c>
      <c r="G41" s="39"/>
      <c r="H41" s="41"/>
      <c r="I41" s="58"/>
    </row>
    <row r="42" spans="1:9" ht="19.5" customHeight="1">
      <c r="A42" s="61"/>
      <c r="B42" s="181" t="s">
        <v>106</v>
      </c>
      <c r="C42" s="182"/>
      <c r="D42" s="52"/>
      <c r="E42" s="40"/>
      <c r="F42" s="40"/>
      <c r="G42" s="39"/>
      <c r="H42" s="41"/>
      <c r="I42" s="58"/>
    </row>
    <row r="43" spans="1:9" ht="19.5" customHeight="1">
      <c r="A43" s="61"/>
      <c r="B43" s="43" t="s">
        <v>107</v>
      </c>
      <c r="C43" s="49"/>
      <c r="D43" s="50"/>
      <c r="E43" s="40"/>
      <c r="F43" s="40"/>
      <c r="G43" s="39"/>
      <c r="H43" s="41"/>
      <c r="I43" s="58"/>
    </row>
    <row r="44" spans="1:9" ht="19.5" customHeight="1">
      <c r="A44" s="61"/>
      <c r="B44" s="181" t="s">
        <v>133</v>
      </c>
      <c r="C44" s="183"/>
      <c r="D44" s="48"/>
      <c r="E44" s="40"/>
      <c r="F44" s="40"/>
      <c r="G44" s="39"/>
      <c r="H44" s="41"/>
      <c r="I44" s="58"/>
    </row>
    <row r="45" spans="1:9" ht="19.5" customHeight="1">
      <c r="A45" s="61"/>
      <c r="B45" s="181" t="s">
        <v>109</v>
      </c>
      <c r="C45" s="182"/>
      <c r="D45" s="50"/>
      <c r="E45" s="40"/>
      <c r="F45" s="40"/>
      <c r="G45" s="39"/>
      <c r="H45" s="41"/>
      <c r="I45" s="58"/>
    </row>
    <row r="46" spans="1:9" ht="19.5" customHeight="1">
      <c r="A46" s="61"/>
      <c r="B46" s="181" t="s">
        <v>132</v>
      </c>
      <c r="C46" s="182"/>
      <c r="D46" s="50"/>
      <c r="E46" s="40"/>
      <c r="F46" s="40"/>
      <c r="G46" s="39"/>
      <c r="H46" s="41"/>
      <c r="I46" s="58"/>
    </row>
    <row r="47" spans="1:9" ht="19.5" customHeight="1">
      <c r="A47" s="61"/>
      <c r="B47" s="181" t="s">
        <v>108</v>
      </c>
      <c r="C47" s="182"/>
      <c r="D47" s="50"/>
      <c r="E47" s="40">
        <f>74539.38</f>
        <v>74539.38</v>
      </c>
      <c r="F47" s="40">
        <v>17151.8</v>
      </c>
      <c r="G47" s="39"/>
      <c r="H47" s="41"/>
      <c r="I47" s="58"/>
    </row>
    <row r="48" spans="1:9" ht="19.5" customHeight="1">
      <c r="A48" s="61"/>
      <c r="B48" s="181" t="s">
        <v>123</v>
      </c>
      <c r="C48" s="182"/>
      <c r="D48" s="50"/>
      <c r="E48" s="40">
        <v>254903.04</v>
      </c>
      <c r="F48" s="40"/>
      <c r="G48" s="39"/>
      <c r="H48" s="41"/>
      <c r="I48" s="58"/>
    </row>
    <row r="49" spans="1:9" ht="19.5" customHeight="1">
      <c r="A49" s="61"/>
      <c r="B49" s="181" t="s">
        <v>124</v>
      </c>
      <c r="C49" s="182"/>
      <c r="D49" s="50"/>
      <c r="E49" s="40">
        <v>0</v>
      </c>
      <c r="F49" s="40">
        <v>0</v>
      </c>
      <c r="G49" s="39"/>
      <c r="H49" s="41"/>
      <c r="I49" s="58"/>
    </row>
    <row r="50" spans="1:8" ht="12.75">
      <c r="A50" s="61">
        <v>6</v>
      </c>
      <c r="B50" s="179" t="s">
        <v>34</v>
      </c>
      <c r="C50" s="180"/>
      <c r="D50" s="37" t="s">
        <v>90</v>
      </c>
      <c r="E50" s="40" t="s">
        <v>113</v>
      </c>
      <c r="F50" s="40" t="s">
        <v>113</v>
      </c>
      <c r="G50" s="37"/>
      <c r="H50" s="41"/>
    </row>
    <row r="51" spans="1:8" ht="30" customHeight="1">
      <c r="A51" s="61">
        <v>7</v>
      </c>
      <c r="B51" s="179" t="s">
        <v>29</v>
      </c>
      <c r="C51" s="180"/>
      <c r="D51" s="37" t="s">
        <v>90</v>
      </c>
      <c r="E51" s="53" t="s">
        <v>95</v>
      </c>
      <c r="F51" s="40">
        <v>1369265.87</v>
      </c>
      <c r="G51" s="53" t="s">
        <v>95</v>
      </c>
      <c r="H51" s="53" t="s">
        <v>95</v>
      </c>
    </row>
    <row r="52" spans="1:9" s="30" customFormat="1" ht="30" customHeight="1">
      <c r="A52" s="61">
        <v>8</v>
      </c>
      <c r="B52" s="179" t="s">
        <v>85</v>
      </c>
      <c r="C52" s="180"/>
      <c r="D52" s="37" t="s">
        <v>90</v>
      </c>
      <c r="E52" s="40" t="s">
        <v>113</v>
      </c>
      <c r="F52" s="40" t="s">
        <v>113</v>
      </c>
      <c r="G52" s="37"/>
      <c r="H52" s="41"/>
      <c r="I52" s="33"/>
    </row>
    <row r="53" spans="1:9" s="30" customFormat="1" ht="30" customHeight="1">
      <c r="A53" s="61">
        <v>9</v>
      </c>
      <c r="B53" s="179" t="s">
        <v>86</v>
      </c>
      <c r="C53" s="180"/>
      <c r="D53" s="37" t="s">
        <v>90</v>
      </c>
      <c r="E53" s="103">
        <v>1908.98</v>
      </c>
      <c r="F53" s="103">
        <v>1908.98</v>
      </c>
      <c r="G53" s="37"/>
      <c r="H53" s="41"/>
      <c r="I53" s="33"/>
    </row>
    <row r="54" spans="1:9" s="30" customFormat="1" ht="30" customHeight="1">
      <c r="A54" s="61"/>
      <c r="B54" s="179" t="s">
        <v>141</v>
      </c>
      <c r="C54" s="183"/>
      <c r="D54" s="37"/>
      <c r="E54" s="103">
        <v>0</v>
      </c>
      <c r="F54" s="103">
        <v>0</v>
      </c>
      <c r="G54" s="37"/>
      <c r="H54" s="41"/>
      <c r="I54" s="33"/>
    </row>
    <row r="55" spans="1:9" s="30" customFormat="1" ht="30" customHeight="1">
      <c r="A55" s="61"/>
      <c r="B55" s="179" t="s">
        <v>159</v>
      </c>
      <c r="C55" s="183"/>
      <c r="D55" s="37"/>
      <c r="E55" s="103">
        <f>7635.92/4</f>
        <v>1908.98</v>
      </c>
      <c r="F55" s="103">
        <f>7635.92/4</f>
        <v>1908.98</v>
      </c>
      <c r="G55" s="37"/>
      <c r="H55" s="41"/>
      <c r="I55" s="33"/>
    </row>
    <row r="56" spans="1:8" ht="30" customHeight="1">
      <c r="A56" s="61">
        <v>10</v>
      </c>
      <c r="B56" s="179" t="s">
        <v>30</v>
      </c>
      <c r="C56" s="180"/>
      <c r="D56" s="37" t="s">
        <v>69</v>
      </c>
      <c r="E56" s="104">
        <f>E57+E58+E59</f>
        <v>345</v>
      </c>
      <c r="F56" s="104">
        <v>337</v>
      </c>
      <c r="G56" s="37"/>
      <c r="H56" s="41"/>
    </row>
    <row r="57" spans="1:8" ht="19.5" customHeight="1">
      <c r="A57" s="22"/>
      <c r="B57" s="179" t="s">
        <v>142</v>
      </c>
      <c r="C57" s="180"/>
      <c r="D57" s="37" t="s">
        <v>69</v>
      </c>
      <c r="E57" s="104">
        <v>0</v>
      </c>
      <c r="F57" s="104">
        <v>0</v>
      </c>
      <c r="G57" s="37"/>
      <c r="H57" s="41"/>
    </row>
    <row r="58" spans="1:8" ht="19.5" customHeight="1">
      <c r="A58" s="22"/>
      <c r="B58" s="179" t="s">
        <v>143</v>
      </c>
      <c r="C58" s="180"/>
      <c r="D58" s="37" t="s">
        <v>69</v>
      </c>
      <c r="E58" s="104">
        <v>12</v>
      </c>
      <c r="F58" s="104">
        <v>19</v>
      </c>
      <c r="G58" s="37"/>
      <c r="H58" s="41"/>
    </row>
    <row r="59" spans="1:8" ht="19.5" customHeight="1">
      <c r="A59" s="22"/>
      <c r="B59" s="179" t="s">
        <v>144</v>
      </c>
      <c r="C59" s="180"/>
      <c r="D59" s="37" t="s">
        <v>69</v>
      </c>
      <c r="E59" s="104">
        <v>333</v>
      </c>
      <c r="F59" s="104">
        <v>317</v>
      </c>
      <c r="G59" s="37"/>
      <c r="H59" s="41"/>
    </row>
    <row r="60" spans="1:8" ht="45" customHeight="1">
      <c r="A60" s="22">
        <v>11</v>
      </c>
      <c r="B60" s="179" t="s">
        <v>81</v>
      </c>
      <c r="C60" s="180"/>
      <c r="D60" s="37" t="s">
        <v>90</v>
      </c>
      <c r="E60" s="53" t="s">
        <v>95</v>
      </c>
      <c r="F60" s="40">
        <f>F51</f>
        <v>1369265.87</v>
      </c>
      <c r="G60" s="53" t="s">
        <v>95</v>
      </c>
      <c r="H60" s="53" t="s">
        <v>95</v>
      </c>
    </row>
    <row r="61" spans="1:8" ht="12.75">
      <c r="A61" s="33"/>
      <c r="B61" s="30" t="s">
        <v>35</v>
      </c>
      <c r="C61" s="30"/>
      <c r="D61" s="33"/>
      <c r="E61" s="30"/>
      <c r="F61" s="30"/>
      <c r="G61" s="33"/>
      <c r="H61" s="30"/>
    </row>
    <row r="62" spans="1:8" ht="12.75">
      <c r="A62" s="33"/>
      <c r="B62" s="54" t="s">
        <v>96</v>
      </c>
      <c r="C62" s="54"/>
      <c r="D62" s="33"/>
      <c r="E62" s="30"/>
      <c r="F62" s="30"/>
      <c r="G62" s="33"/>
      <c r="H62" s="30"/>
    </row>
    <row r="63" spans="1:8" ht="12.75">
      <c r="A63" s="33"/>
      <c r="B63" s="16" t="s">
        <v>97</v>
      </c>
      <c r="C63" s="191" t="s">
        <v>99</v>
      </c>
      <c r="D63" s="191"/>
      <c r="E63" s="191" t="s">
        <v>98</v>
      </c>
      <c r="F63" s="191"/>
      <c r="G63" s="195" t="s">
        <v>31</v>
      </c>
      <c r="H63" s="195"/>
    </row>
    <row r="64" spans="1:8" ht="12.75">
      <c r="A64" s="33"/>
      <c r="B64" s="22">
        <v>0</v>
      </c>
      <c r="C64" s="191">
        <v>0</v>
      </c>
      <c r="D64" s="191"/>
      <c r="E64" s="173">
        <v>0</v>
      </c>
      <c r="F64" s="173"/>
      <c r="G64" s="195">
        <v>0</v>
      </c>
      <c r="H64" s="195"/>
    </row>
    <row r="65" spans="1:49" ht="28.5" customHeight="1">
      <c r="A65" s="33"/>
      <c r="B65" s="207" t="s">
        <v>168</v>
      </c>
      <c r="C65" s="207"/>
      <c r="D65" s="207"/>
      <c r="E65" s="207"/>
      <c r="F65" s="207"/>
      <c r="G65" s="207"/>
      <c r="H65" s="207"/>
      <c r="I65" s="60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</row>
    <row r="66" spans="1:8" ht="15.75">
      <c r="A66" s="33"/>
      <c r="B66" s="108"/>
      <c r="C66" s="108"/>
      <c r="D66" s="109"/>
      <c r="E66" s="109"/>
      <c r="F66" s="109"/>
      <c r="G66" s="109"/>
      <c r="H66" s="110"/>
    </row>
    <row r="67" spans="1:7" ht="30" customHeight="1">
      <c r="A67" s="33"/>
      <c r="B67" s="111" t="s">
        <v>37</v>
      </c>
      <c r="C67" s="112" t="s">
        <v>23</v>
      </c>
      <c r="D67" s="111" t="s">
        <v>40</v>
      </c>
      <c r="E67" s="111" t="s">
        <v>41</v>
      </c>
      <c r="F67" s="111" t="s">
        <v>42</v>
      </c>
      <c r="G67" s="113"/>
    </row>
    <row r="68" spans="1:8" ht="15" customHeight="1">
      <c r="A68" s="33"/>
      <c r="B68" s="114" t="s">
        <v>38</v>
      </c>
      <c r="C68" s="115" t="s">
        <v>90</v>
      </c>
      <c r="D68" s="116">
        <f>SUM(D70:D72)</f>
        <v>63974066.839999996</v>
      </c>
      <c r="E68" s="116">
        <f>SUM(E70:E72)</f>
        <v>63968359.67</v>
      </c>
      <c r="F68" s="117">
        <f>E68/D68*100</f>
        <v>99.99107893200808</v>
      </c>
      <c r="G68" s="118"/>
      <c r="H68" s="119"/>
    </row>
    <row r="69" spans="1:9" ht="24.75" customHeight="1">
      <c r="A69" s="33"/>
      <c r="B69" s="120" t="s">
        <v>39</v>
      </c>
      <c r="C69" s="121"/>
      <c r="D69" s="122"/>
      <c r="E69" s="122"/>
      <c r="F69" s="123"/>
      <c r="G69" s="124"/>
      <c r="H69" s="125"/>
      <c r="I69" s="59">
        <f>D69-E69</f>
        <v>0</v>
      </c>
    </row>
    <row r="70" spans="1:9" ht="45.75" customHeight="1">
      <c r="A70" s="33"/>
      <c r="B70" s="126" t="s">
        <v>116</v>
      </c>
      <c r="C70" s="62"/>
      <c r="D70" s="127">
        <v>58464958.48</v>
      </c>
      <c r="E70" s="127">
        <v>58464958.48</v>
      </c>
      <c r="F70" s="147">
        <f>E70/D70*100</f>
        <v>100</v>
      </c>
      <c r="G70" s="128"/>
      <c r="I70" s="59">
        <f>D70-E70</f>
        <v>0</v>
      </c>
    </row>
    <row r="71" spans="1:9" ht="24.75" customHeight="1">
      <c r="A71" s="33"/>
      <c r="B71" s="129" t="s">
        <v>110</v>
      </c>
      <c r="C71" s="62"/>
      <c r="D71" s="127">
        <v>4121846.34</v>
      </c>
      <c r="E71" s="127">
        <v>4106882.7</v>
      </c>
      <c r="F71" s="147">
        <f>E71/D71*100</f>
        <v>99.63696754401573</v>
      </c>
      <c r="G71" s="128"/>
      <c r="I71" s="59">
        <f>D71-E71</f>
        <v>14963.639999999665</v>
      </c>
    </row>
    <row r="72" spans="1:7" ht="15" customHeight="1">
      <c r="A72" s="33"/>
      <c r="B72" s="129" t="s">
        <v>112</v>
      </c>
      <c r="C72" s="62"/>
      <c r="D72" s="127">
        <f>D74+D75+D76</f>
        <v>1387262.02</v>
      </c>
      <c r="E72" s="127">
        <f>E74+E75+E76</f>
        <v>1396518.4900000002</v>
      </c>
      <c r="F72" s="147">
        <f>E72/D72*100</f>
        <v>100.66724741732642</v>
      </c>
      <c r="G72" s="130"/>
    </row>
    <row r="73" spans="1:8" ht="15" customHeight="1">
      <c r="A73" s="33"/>
      <c r="B73" s="131" t="s">
        <v>39</v>
      </c>
      <c r="C73" s="62"/>
      <c r="D73" s="132"/>
      <c r="E73" s="132"/>
      <c r="F73" s="133"/>
      <c r="G73" s="124"/>
      <c r="H73" s="125"/>
    </row>
    <row r="74" spans="1:7" ht="18.75" customHeight="1">
      <c r="A74" s="33"/>
      <c r="B74" s="134" t="s">
        <v>130</v>
      </c>
      <c r="C74" s="62"/>
      <c r="D74" s="135">
        <v>27120.52</v>
      </c>
      <c r="E74" s="135">
        <v>27120.52</v>
      </c>
      <c r="F74" s="147">
        <f>E74/D74*100</f>
        <v>100</v>
      </c>
      <c r="G74" s="130"/>
    </row>
    <row r="75" spans="1:7" ht="18.75" customHeight="1">
      <c r="A75" s="33"/>
      <c r="B75" s="134" t="s">
        <v>111</v>
      </c>
      <c r="C75" s="136"/>
      <c r="D75" s="135">
        <v>1360009.4</v>
      </c>
      <c r="E75" s="135">
        <v>1369265.87</v>
      </c>
      <c r="F75" s="147">
        <f>E75/D75*100</f>
        <v>100.68061808984557</v>
      </c>
      <c r="G75" s="130"/>
    </row>
    <row r="76" spans="1:9" ht="18.75" customHeight="1">
      <c r="A76" s="33"/>
      <c r="B76" s="134" t="s">
        <v>117</v>
      </c>
      <c r="C76" s="136"/>
      <c r="D76" s="135">
        <v>132.1</v>
      </c>
      <c r="E76" s="135">
        <v>132.1</v>
      </c>
      <c r="F76" s="147">
        <f>E76/D76*100</f>
        <v>100</v>
      </c>
      <c r="G76" s="130"/>
      <c r="I76" s="59">
        <f>D76-E76</f>
        <v>0</v>
      </c>
    </row>
    <row r="77" spans="1:9" ht="15" customHeight="1">
      <c r="A77" s="33"/>
      <c r="B77" s="114" t="s">
        <v>169</v>
      </c>
      <c r="C77" s="115" t="s">
        <v>90</v>
      </c>
      <c r="D77" s="116">
        <f>D79+D94+D105</f>
        <v>64343286.78000001</v>
      </c>
      <c r="E77" s="116">
        <f>E79+E94+E105</f>
        <v>62132281.660000004</v>
      </c>
      <c r="F77" s="117">
        <f>E77/D77*100</f>
        <v>96.56373612439198</v>
      </c>
      <c r="G77" s="137"/>
      <c r="H77" s="119"/>
      <c r="I77" s="59">
        <f>482208.09+3451.37</f>
        <v>485659.46</v>
      </c>
    </row>
    <row r="78" spans="1:9" ht="24.75" customHeight="1">
      <c r="A78" s="33"/>
      <c r="B78" s="56" t="s">
        <v>39</v>
      </c>
      <c r="C78" s="121"/>
      <c r="D78" s="138"/>
      <c r="E78" s="138"/>
      <c r="F78" s="139"/>
      <c r="G78" s="130"/>
      <c r="I78" s="59">
        <f>I76-I77</f>
        <v>-485659.46</v>
      </c>
    </row>
    <row r="79" spans="1:8" ht="34.5" customHeight="1">
      <c r="A79" s="33"/>
      <c r="B79" s="114" t="s">
        <v>116</v>
      </c>
      <c r="C79" s="115" t="s">
        <v>90</v>
      </c>
      <c r="D79" s="116">
        <f>SUM(D81:D93)</f>
        <v>58747722.95</v>
      </c>
      <c r="E79" s="116">
        <f>SUM(E81:E93)</f>
        <v>56671284.06</v>
      </c>
      <c r="F79" s="117">
        <f>E79/D79*100</f>
        <v>96.46549894067</v>
      </c>
      <c r="G79" s="137" t="e">
        <f>E79/E9</f>
        <v>#DIV/0!</v>
      </c>
      <c r="H79" s="119"/>
    </row>
    <row r="80" spans="1:8" ht="12.75" customHeight="1">
      <c r="A80" s="33"/>
      <c r="B80" s="131" t="s">
        <v>39</v>
      </c>
      <c r="C80" s="62"/>
      <c r="D80" s="132"/>
      <c r="E80" s="132"/>
      <c r="F80" s="133"/>
      <c r="G80" s="124"/>
      <c r="H80" s="125"/>
    </row>
    <row r="81" spans="1:8" ht="15.75" customHeight="1">
      <c r="A81" s="33"/>
      <c r="B81" s="134" t="s">
        <v>170</v>
      </c>
      <c r="C81" s="136"/>
      <c r="D81" s="135">
        <v>34982204.95</v>
      </c>
      <c r="E81" s="135">
        <f>33879430.12+9256.47</f>
        <v>33888686.589999996</v>
      </c>
      <c r="F81" s="140">
        <f>E81/D81*100</f>
        <v>96.87407251325932</v>
      </c>
      <c r="G81" s="141"/>
      <c r="H81" s="142"/>
    </row>
    <row r="82" spans="1:8" ht="15.75" customHeight="1">
      <c r="A82" s="33"/>
      <c r="B82" s="134" t="s">
        <v>171</v>
      </c>
      <c r="C82" s="136"/>
      <c r="D82" s="135">
        <v>4138.84</v>
      </c>
      <c r="E82" s="135">
        <v>4138.84</v>
      </c>
      <c r="F82" s="140">
        <f aca="true" t="shared" si="0" ref="F82:F93">E82/D82*100</f>
        <v>100</v>
      </c>
      <c r="G82" s="141"/>
      <c r="H82" s="142"/>
    </row>
    <row r="83" spans="1:8" ht="15.75" customHeight="1">
      <c r="A83" s="33"/>
      <c r="B83" s="134" t="s">
        <v>172</v>
      </c>
      <c r="C83" s="136"/>
      <c r="D83" s="135">
        <v>9954868.31</v>
      </c>
      <c r="E83" s="135">
        <v>9703696.41</v>
      </c>
      <c r="F83" s="140">
        <f t="shared" si="0"/>
        <v>97.47689379529321</v>
      </c>
      <c r="G83" s="141"/>
      <c r="H83" s="142"/>
    </row>
    <row r="84" spans="1:8" ht="15.75" customHeight="1">
      <c r="A84" s="33"/>
      <c r="B84" s="134" t="s">
        <v>173</v>
      </c>
      <c r="C84" s="136"/>
      <c r="D84" s="135">
        <v>57540.73</v>
      </c>
      <c r="E84" s="135">
        <v>53450.92</v>
      </c>
      <c r="F84" s="140">
        <f t="shared" si="0"/>
        <v>92.89232166501884</v>
      </c>
      <c r="G84" s="141"/>
      <c r="H84" s="142"/>
    </row>
    <row r="85" spans="1:8" ht="15.75" customHeight="1" hidden="1">
      <c r="A85" s="33"/>
      <c r="B85" s="134" t="s">
        <v>174</v>
      </c>
      <c r="C85" s="136"/>
      <c r="D85" s="135"/>
      <c r="E85" s="135"/>
      <c r="F85" s="140" t="e">
        <f t="shared" si="0"/>
        <v>#DIV/0!</v>
      </c>
      <c r="G85" s="141"/>
      <c r="H85" s="142"/>
    </row>
    <row r="86" spans="1:8" ht="15.75" customHeight="1">
      <c r="A86" s="33"/>
      <c r="B86" s="134" t="s">
        <v>175</v>
      </c>
      <c r="C86" s="136"/>
      <c r="D86" s="135">
        <v>4451577.41</v>
      </c>
      <c r="E86" s="135">
        <v>3917699.25</v>
      </c>
      <c r="F86" s="140">
        <f t="shared" si="0"/>
        <v>88.00698918992852</v>
      </c>
      <c r="G86" s="141"/>
      <c r="H86" s="142"/>
    </row>
    <row r="87" spans="1:8" ht="15.75" customHeight="1" hidden="1">
      <c r="A87" s="33"/>
      <c r="B87" s="134" t="s">
        <v>176</v>
      </c>
      <c r="C87" s="136"/>
      <c r="D87" s="135"/>
      <c r="E87" s="135"/>
      <c r="F87" s="140"/>
      <c r="G87" s="141"/>
      <c r="H87" s="142"/>
    </row>
    <row r="88" spans="1:8" ht="15.75" customHeight="1">
      <c r="A88" s="33"/>
      <c r="B88" s="134" t="s">
        <v>177</v>
      </c>
      <c r="C88" s="136"/>
      <c r="D88" s="135">
        <v>3465510.19</v>
      </c>
      <c r="E88" s="135">
        <v>3279110.53</v>
      </c>
      <c r="F88" s="140">
        <f t="shared" si="0"/>
        <v>94.6212923990854</v>
      </c>
      <c r="G88" s="141"/>
      <c r="H88" s="142"/>
    </row>
    <row r="89" spans="1:8" ht="15.75" customHeight="1">
      <c r="A89" s="33"/>
      <c r="B89" s="134" t="s">
        <v>178</v>
      </c>
      <c r="C89" s="136"/>
      <c r="D89" s="135">
        <v>1047490.41</v>
      </c>
      <c r="E89" s="135">
        <v>1040109.41</v>
      </c>
      <c r="F89" s="140">
        <f t="shared" si="0"/>
        <v>99.2953634773611</v>
      </c>
      <c r="G89" s="141"/>
      <c r="H89" s="142"/>
    </row>
    <row r="90" spans="1:8" ht="15.75" customHeight="1">
      <c r="A90" s="33"/>
      <c r="B90" s="134" t="s">
        <v>179</v>
      </c>
      <c r="C90" s="136"/>
      <c r="D90" s="135">
        <v>237852.27</v>
      </c>
      <c r="E90" s="135">
        <v>237852.27</v>
      </c>
      <c r="F90" s="140">
        <f t="shared" si="0"/>
        <v>100</v>
      </c>
      <c r="G90" s="141"/>
      <c r="H90" s="142"/>
    </row>
    <row r="91" spans="1:8" ht="15.75" customHeight="1">
      <c r="A91" s="33"/>
      <c r="B91" s="134" t="s">
        <v>180</v>
      </c>
      <c r="C91" s="136"/>
      <c r="D91" s="135">
        <v>1868463.04</v>
      </c>
      <c r="E91" s="135">
        <v>1868463.04</v>
      </c>
      <c r="F91" s="140">
        <f t="shared" si="0"/>
        <v>100</v>
      </c>
      <c r="G91" s="141"/>
      <c r="H91" s="142"/>
    </row>
    <row r="92" spans="1:8" ht="15.75" customHeight="1">
      <c r="A92" s="33"/>
      <c r="B92" s="134" t="s">
        <v>181</v>
      </c>
      <c r="C92" s="136"/>
      <c r="D92" s="135">
        <v>1212532.25</v>
      </c>
      <c r="E92" s="135">
        <v>1212532.25</v>
      </c>
      <c r="F92" s="140">
        <f t="shared" si="0"/>
        <v>100</v>
      </c>
      <c r="G92" s="141"/>
      <c r="H92" s="142"/>
    </row>
    <row r="93" spans="1:8" ht="15.75" customHeight="1">
      <c r="A93" s="33"/>
      <c r="B93" s="134" t="s">
        <v>182</v>
      </c>
      <c r="C93" s="136"/>
      <c r="D93" s="135">
        <v>1465544.55</v>
      </c>
      <c r="E93" s="135">
        <v>1465544.55</v>
      </c>
      <c r="F93" s="140">
        <f t="shared" si="0"/>
        <v>100</v>
      </c>
      <c r="G93" s="141"/>
      <c r="H93" s="142"/>
    </row>
    <row r="94" spans="1:8" ht="49.5" customHeight="1">
      <c r="A94" s="33"/>
      <c r="B94" s="143" t="s">
        <v>110</v>
      </c>
      <c r="C94" s="115"/>
      <c r="D94" s="116">
        <f>SUM(D96:D104)</f>
        <v>4121846.34</v>
      </c>
      <c r="E94" s="116">
        <f>SUM(E96:E104)</f>
        <v>4106882.7</v>
      </c>
      <c r="F94" s="117">
        <f>E94/D94*100</f>
        <v>99.63696754401573</v>
      </c>
      <c r="G94" s="137"/>
      <c r="H94" s="119"/>
    </row>
    <row r="95" spans="1:8" ht="12.75">
      <c r="A95" s="33"/>
      <c r="B95" s="131" t="s">
        <v>39</v>
      </c>
      <c r="C95" s="62"/>
      <c r="D95" s="132"/>
      <c r="E95" s="132"/>
      <c r="F95" s="133"/>
      <c r="G95" s="124"/>
      <c r="H95" s="125"/>
    </row>
    <row r="96" spans="2:8" ht="15.75">
      <c r="B96" s="134" t="s">
        <v>170</v>
      </c>
      <c r="C96" s="136"/>
      <c r="D96" s="135">
        <v>399050.12</v>
      </c>
      <c r="E96" s="135">
        <v>397305.47</v>
      </c>
      <c r="F96" s="140">
        <f>E96/D96*100</f>
        <v>99.5627992794489</v>
      </c>
      <c r="G96" s="141"/>
      <c r="H96" s="142"/>
    </row>
    <row r="97" spans="2:8" ht="15.75">
      <c r="B97" s="134" t="s">
        <v>171</v>
      </c>
      <c r="C97" s="136"/>
      <c r="D97" s="135">
        <v>968280</v>
      </c>
      <c r="E97" s="135">
        <v>968280</v>
      </c>
      <c r="F97" s="140">
        <f>E97/D97*100</f>
        <v>100</v>
      </c>
      <c r="G97" s="141"/>
      <c r="H97" s="142"/>
    </row>
    <row r="98" spans="2:8" ht="15.75">
      <c r="B98" s="134" t="s">
        <v>172</v>
      </c>
      <c r="C98" s="136"/>
      <c r="D98" s="135">
        <v>120653.14</v>
      </c>
      <c r="E98" s="135">
        <v>115228.5</v>
      </c>
      <c r="F98" s="140">
        <f>E98/D98*100</f>
        <v>95.50393798288216</v>
      </c>
      <c r="G98" s="141"/>
      <c r="H98" s="142"/>
    </row>
    <row r="99" spans="2:8" ht="15.75" hidden="1">
      <c r="B99" s="134" t="s">
        <v>173</v>
      </c>
      <c r="C99" s="136"/>
      <c r="D99" s="135"/>
      <c r="E99" s="135"/>
      <c r="F99" s="140"/>
      <c r="G99" s="141"/>
      <c r="H99" s="142"/>
    </row>
    <row r="100" spans="2:8" ht="15.75" hidden="1">
      <c r="B100" s="134" t="s">
        <v>174</v>
      </c>
      <c r="C100" s="136"/>
      <c r="D100" s="135"/>
      <c r="E100" s="135"/>
      <c r="F100" s="140" t="e">
        <f aca="true" t="shared" si="1" ref="F100:F105">E100/D100*100</f>
        <v>#DIV/0!</v>
      </c>
      <c r="G100" s="141"/>
      <c r="H100" s="142"/>
    </row>
    <row r="101" spans="2:8" ht="15.75">
      <c r="B101" s="134" t="s">
        <v>177</v>
      </c>
      <c r="C101" s="136"/>
      <c r="D101" s="135">
        <v>281118</v>
      </c>
      <c r="E101" s="135">
        <v>281118</v>
      </c>
      <c r="F101" s="140">
        <f t="shared" si="1"/>
        <v>100</v>
      </c>
      <c r="G101" s="141"/>
      <c r="H101" s="142"/>
    </row>
    <row r="102" spans="2:8" ht="15.75">
      <c r="B102" s="134" t="s">
        <v>178</v>
      </c>
      <c r="C102" s="136"/>
      <c r="D102" s="135">
        <v>85000</v>
      </c>
      <c r="E102" s="135">
        <v>85000</v>
      </c>
      <c r="F102" s="140">
        <f t="shared" si="1"/>
        <v>100</v>
      </c>
      <c r="G102" s="141"/>
      <c r="H102" s="142"/>
    </row>
    <row r="103" spans="2:8" ht="15.75" hidden="1">
      <c r="B103" s="134" t="s">
        <v>181</v>
      </c>
      <c r="C103" s="136"/>
      <c r="D103" s="135"/>
      <c r="E103" s="135"/>
      <c r="F103" s="140" t="e">
        <f t="shared" si="1"/>
        <v>#DIV/0!</v>
      </c>
      <c r="G103" s="141"/>
      <c r="H103" s="142"/>
    </row>
    <row r="104" spans="2:8" ht="15.75">
      <c r="B104" s="134" t="s">
        <v>182</v>
      </c>
      <c r="C104" s="136"/>
      <c r="D104" s="135">
        <v>2267745.08</v>
      </c>
      <c r="E104" s="135">
        <v>2259950.73</v>
      </c>
      <c r="F104" s="140">
        <f t="shared" si="1"/>
        <v>99.65629514230938</v>
      </c>
      <c r="G104" s="141"/>
      <c r="H104" s="142"/>
    </row>
    <row r="105" spans="2:8" ht="15.75">
      <c r="B105" s="143" t="s">
        <v>112</v>
      </c>
      <c r="C105" s="115"/>
      <c r="D105" s="116">
        <f>SUM(D107:D116)</f>
        <v>1473717.4900000002</v>
      </c>
      <c r="E105" s="116">
        <f>SUM(E107:E116)</f>
        <v>1354114.9000000001</v>
      </c>
      <c r="F105" s="144">
        <f t="shared" si="1"/>
        <v>91.88429323723368</v>
      </c>
      <c r="G105" s="137"/>
      <c r="H105" s="119"/>
    </row>
    <row r="106" spans="2:8" ht="12.75">
      <c r="B106" s="131" t="s">
        <v>39</v>
      </c>
      <c r="C106" s="62"/>
      <c r="D106" s="132"/>
      <c r="E106" s="132"/>
      <c r="F106" s="133"/>
      <c r="G106" s="124"/>
      <c r="H106" s="125"/>
    </row>
    <row r="107" spans="2:8" ht="15.75" hidden="1">
      <c r="B107" s="134" t="s">
        <v>170</v>
      </c>
      <c r="C107" s="136"/>
      <c r="D107" s="135"/>
      <c r="E107" s="135"/>
      <c r="F107" s="140"/>
      <c r="G107" s="141"/>
      <c r="H107" s="142"/>
    </row>
    <row r="108" spans="2:8" ht="15.75" hidden="1">
      <c r="B108" s="134" t="s">
        <v>171</v>
      </c>
      <c r="C108" s="136"/>
      <c r="D108" s="135"/>
      <c r="E108" s="135"/>
      <c r="F108" s="140"/>
      <c r="G108" s="141"/>
      <c r="H108" s="142"/>
    </row>
    <row r="109" spans="2:8" ht="15.75" hidden="1">
      <c r="B109" s="134" t="s">
        <v>172</v>
      </c>
      <c r="C109" s="136"/>
      <c r="D109" s="135"/>
      <c r="E109" s="135"/>
      <c r="F109" s="140"/>
      <c r="G109" s="141"/>
      <c r="H109" s="142"/>
    </row>
    <row r="110" spans="2:8" ht="15.75" hidden="1">
      <c r="B110" s="134" t="s">
        <v>173</v>
      </c>
      <c r="C110" s="136"/>
      <c r="D110" s="135"/>
      <c r="E110" s="135"/>
      <c r="F110" s="140" t="e">
        <f aca="true" t="shared" si="2" ref="F110:F116">E110/D110*100</f>
        <v>#DIV/0!</v>
      </c>
      <c r="G110" s="141"/>
      <c r="H110" s="142"/>
    </row>
    <row r="111" spans="2:8" ht="15.75">
      <c r="B111" s="134" t="s">
        <v>175</v>
      </c>
      <c r="C111" s="136"/>
      <c r="D111" s="135">
        <v>4012.84</v>
      </c>
      <c r="E111" s="135">
        <v>4012.84</v>
      </c>
      <c r="F111" s="140">
        <f t="shared" si="2"/>
        <v>100</v>
      </c>
      <c r="G111" s="141"/>
      <c r="H111" s="142"/>
    </row>
    <row r="112" spans="2:8" ht="15.75" hidden="1">
      <c r="B112" s="134" t="s">
        <v>177</v>
      </c>
      <c r="C112" s="136"/>
      <c r="D112" s="135"/>
      <c r="E112" s="135"/>
      <c r="F112" s="140" t="e">
        <f t="shared" si="2"/>
        <v>#DIV/0!</v>
      </c>
      <c r="G112" s="141"/>
      <c r="H112" s="142"/>
    </row>
    <row r="113" spans="2:8" ht="15.75">
      <c r="B113" s="134" t="s">
        <v>178</v>
      </c>
      <c r="C113" s="136"/>
      <c r="D113" s="135">
        <f>101883.6</f>
        <v>101883.6</v>
      </c>
      <c r="E113" s="135">
        <v>101883.6</v>
      </c>
      <c r="F113" s="140">
        <f t="shared" si="2"/>
        <v>100</v>
      </c>
      <c r="G113" s="141"/>
      <c r="H113" s="142"/>
    </row>
    <row r="114" spans="2:8" ht="15.75">
      <c r="B114" s="134" t="s">
        <v>180</v>
      </c>
      <c r="C114" s="136"/>
      <c r="D114" s="135">
        <v>41002.44</v>
      </c>
      <c r="E114" s="135">
        <v>40132.09</v>
      </c>
      <c r="F114" s="140">
        <f t="shared" si="2"/>
        <v>97.87732144721141</v>
      </c>
      <c r="G114" s="141"/>
      <c r="H114" s="142"/>
    </row>
    <row r="115" spans="2:8" ht="15.75" hidden="1">
      <c r="B115" s="134" t="s">
        <v>181</v>
      </c>
      <c r="C115" s="136"/>
      <c r="D115" s="135"/>
      <c r="E115" s="135"/>
      <c r="F115" s="140" t="e">
        <f t="shared" si="2"/>
        <v>#DIV/0!</v>
      </c>
      <c r="G115" s="141"/>
      <c r="H115" s="142"/>
    </row>
    <row r="116" spans="2:8" ht="15.75">
      <c r="B116" s="134" t="s">
        <v>182</v>
      </c>
      <c r="C116" s="145"/>
      <c r="D116" s="135">
        <f>1208086.37+118732.24</f>
        <v>1326818.61</v>
      </c>
      <c r="E116" s="135">
        <v>1208086.37</v>
      </c>
      <c r="F116" s="140">
        <f t="shared" si="2"/>
        <v>91.05135855759515</v>
      </c>
      <c r="G116" s="141"/>
      <c r="H116" s="142"/>
    </row>
    <row r="117" spans="2:8" ht="12.75">
      <c r="B117" s="174" t="s">
        <v>183</v>
      </c>
      <c r="C117" s="174"/>
      <c r="D117" s="174"/>
      <c r="E117" s="174"/>
      <c r="F117" s="174"/>
      <c r="G117" s="174"/>
      <c r="H117" s="174"/>
    </row>
    <row r="118" spans="2:8" ht="15.75">
      <c r="B118" s="175" t="s">
        <v>68</v>
      </c>
      <c r="C118" s="176"/>
      <c r="D118" s="163" t="s">
        <v>87</v>
      </c>
      <c r="E118" s="163"/>
      <c r="F118" s="105"/>
      <c r="G118" s="105"/>
      <c r="H118" s="106"/>
    </row>
    <row r="119" spans="2:8" ht="35.25" customHeight="1">
      <c r="B119" s="166" t="s">
        <v>88</v>
      </c>
      <c r="C119" s="167"/>
      <c r="D119" s="168" t="s">
        <v>113</v>
      </c>
      <c r="E119" s="168"/>
      <c r="F119" s="146"/>
      <c r="G119" s="146"/>
      <c r="H119" s="107"/>
    </row>
    <row r="120" spans="2:8" ht="36.75" customHeight="1">
      <c r="B120" s="166" t="s">
        <v>89</v>
      </c>
      <c r="C120" s="167"/>
      <c r="D120" s="168" t="s">
        <v>113</v>
      </c>
      <c r="E120" s="168"/>
      <c r="F120" s="146"/>
      <c r="G120" s="146"/>
      <c r="H120" s="107"/>
    </row>
  </sheetData>
  <sheetProtection/>
  <mergeCells count="81">
    <mergeCell ref="B65:H65"/>
    <mergeCell ref="B44:C44"/>
    <mergeCell ref="B46:C46"/>
    <mergeCell ref="B47:C47"/>
    <mergeCell ref="C63:D63"/>
    <mergeCell ref="C64:D64"/>
    <mergeCell ref="B40:C40"/>
    <mergeCell ref="C20:D20"/>
    <mergeCell ref="E16:F16"/>
    <mergeCell ref="C16:D16"/>
    <mergeCell ref="E20:F20"/>
    <mergeCell ref="B53:C53"/>
    <mergeCell ref="A4:A5"/>
    <mergeCell ref="B34:C34"/>
    <mergeCell ref="B50:C50"/>
    <mergeCell ref="B51:C51"/>
    <mergeCell ref="B52:C52"/>
    <mergeCell ref="B58:C58"/>
    <mergeCell ref="B25:C25"/>
    <mergeCell ref="B26:C26"/>
    <mergeCell ref="B38:C38"/>
    <mergeCell ref="C12:D12"/>
    <mergeCell ref="B6:C6"/>
    <mergeCell ref="B4:C5"/>
    <mergeCell ref="G12:H12"/>
    <mergeCell ref="G13:H13"/>
    <mergeCell ref="C15:D15"/>
    <mergeCell ref="E17:F17"/>
    <mergeCell ref="E12:F12"/>
    <mergeCell ref="E14:F14"/>
    <mergeCell ref="E15:F15"/>
    <mergeCell ref="E13:F13"/>
    <mergeCell ref="C11:D11"/>
    <mergeCell ref="B9:E9"/>
    <mergeCell ref="C13:D13"/>
    <mergeCell ref="G64:H64"/>
    <mergeCell ref="B54:C54"/>
    <mergeCell ref="C14:D14"/>
    <mergeCell ref="B39:C39"/>
    <mergeCell ref="G63:H63"/>
    <mergeCell ref="E18:F18"/>
    <mergeCell ref="A1:H1"/>
    <mergeCell ref="D4:E4"/>
    <mergeCell ref="F4:G4"/>
    <mergeCell ref="H4:H5"/>
    <mergeCell ref="B10:B11"/>
    <mergeCell ref="B24:C24"/>
    <mergeCell ref="B3:H3"/>
    <mergeCell ref="B7:C7"/>
    <mergeCell ref="F7:F8"/>
    <mergeCell ref="E11:F11"/>
    <mergeCell ref="C17:D17"/>
    <mergeCell ref="C18:D18"/>
    <mergeCell ref="C19:D19"/>
    <mergeCell ref="B56:C56"/>
    <mergeCell ref="B45:C45"/>
    <mergeCell ref="B48:C48"/>
    <mergeCell ref="B22:H22"/>
    <mergeCell ref="B27:C27"/>
    <mergeCell ref="E19:F19"/>
    <mergeCell ref="B42:C42"/>
    <mergeCell ref="H7:H8"/>
    <mergeCell ref="B8:C8"/>
    <mergeCell ref="C10:F10"/>
    <mergeCell ref="B117:H117"/>
    <mergeCell ref="B118:C118"/>
    <mergeCell ref="G7:G8"/>
    <mergeCell ref="B60:C60"/>
    <mergeCell ref="B49:C49"/>
    <mergeCell ref="B55:C55"/>
    <mergeCell ref="B57:C57"/>
    <mergeCell ref="D118:E118"/>
    <mergeCell ref="B28:C28"/>
    <mergeCell ref="B119:C119"/>
    <mergeCell ref="D119:E119"/>
    <mergeCell ref="B120:C120"/>
    <mergeCell ref="D120:E120"/>
    <mergeCell ref="B59:C59"/>
    <mergeCell ref="E63:F63"/>
    <mergeCell ref="E64:F64"/>
    <mergeCell ref="B33:C33"/>
  </mergeCells>
  <printOptions/>
  <pageMargins left="0.5905511811023623" right="0.2755905511811024" top="0.4330708661417323" bottom="0.6299212598425197" header="0.1968503937007874" footer="0.31496062992125984"/>
  <pageSetup horizontalDpi="600" verticalDpi="600" orientation="portrait" paperSize="9" scale="60" r:id="rId1"/>
  <rowBreaks count="2" manualBreakCount="2">
    <brk id="20" max="7" man="1"/>
    <brk id="6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6.875" style="8" bestFit="1" customWidth="1"/>
    <col min="2" max="2" width="62.625" style="9" customWidth="1"/>
    <col min="3" max="3" width="8.125" style="8" customWidth="1"/>
    <col min="4" max="4" width="15.25390625" style="8" customWidth="1"/>
    <col min="5" max="5" width="15.75390625" style="8" customWidth="1"/>
    <col min="6" max="6" width="14.375" style="2" bestFit="1" customWidth="1"/>
    <col min="7" max="7" width="12.75390625" style="2" bestFit="1" customWidth="1"/>
    <col min="8" max="16384" width="9.125" style="2" customWidth="1"/>
  </cols>
  <sheetData>
    <row r="1" spans="1:5" s="3" customFormat="1" ht="15.75">
      <c r="A1" s="208" t="s">
        <v>36</v>
      </c>
      <c r="B1" s="208"/>
      <c r="C1" s="208"/>
      <c r="D1" s="208"/>
      <c r="E1" s="208"/>
    </row>
    <row r="3" spans="1:5" ht="76.5" customHeight="1">
      <c r="A3" s="62" t="s">
        <v>7</v>
      </c>
      <c r="B3" s="63" t="s">
        <v>68</v>
      </c>
      <c r="C3" s="64" t="s">
        <v>23</v>
      </c>
      <c r="D3" s="64" t="s">
        <v>118</v>
      </c>
      <c r="E3" s="64" t="s">
        <v>54</v>
      </c>
    </row>
    <row r="4" spans="1:5" ht="15.75">
      <c r="A4" s="65">
        <v>1</v>
      </c>
      <c r="B4" s="7" t="s">
        <v>43</v>
      </c>
      <c r="C4" s="6" t="s">
        <v>90</v>
      </c>
      <c r="D4" s="13">
        <v>86894232.46</v>
      </c>
      <c r="E4" s="13">
        <v>87971601.47</v>
      </c>
    </row>
    <row r="5" spans="1:5" ht="15.75">
      <c r="A5" s="65"/>
      <c r="B5" s="7" t="s">
        <v>55</v>
      </c>
      <c r="C5" s="6"/>
      <c r="D5" s="13"/>
      <c r="E5" s="13"/>
    </row>
    <row r="6" spans="1:6" ht="15.75">
      <c r="A6" s="65" t="s">
        <v>56</v>
      </c>
      <c r="B6" s="7" t="s">
        <v>59</v>
      </c>
      <c r="C6" s="6" t="s">
        <v>90</v>
      </c>
      <c r="D6" s="13">
        <v>51858171.75</v>
      </c>
      <c r="E6" s="13">
        <v>51933345.66</v>
      </c>
      <c r="F6" s="5">
        <f>E6/E17</f>
        <v>14554.086164279908</v>
      </c>
    </row>
    <row r="7" spans="1:7" ht="15.75">
      <c r="A7" s="65"/>
      <c r="B7" s="7" t="s">
        <v>92</v>
      </c>
      <c r="C7" s="6"/>
      <c r="D7" s="13"/>
      <c r="E7" s="13"/>
      <c r="F7" s="5">
        <f>F6*2638.3</f>
        <v>38398045.52721968</v>
      </c>
      <c r="G7" s="5">
        <v>29487127.12</v>
      </c>
    </row>
    <row r="8" spans="1:6" ht="30">
      <c r="A8" s="66" t="s">
        <v>60</v>
      </c>
      <c r="B8" s="7" t="s">
        <v>58</v>
      </c>
      <c r="C8" s="6" t="s">
        <v>90</v>
      </c>
      <c r="D8" s="13">
        <f>D6</f>
        <v>51858171.75</v>
      </c>
      <c r="E8" s="13">
        <f>E6</f>
        <v>51933345.66</v>
      </c>
      <c r="F8" s="5"/>
    </row>
    <row r="9" spans="1:7" ht="45">
      <c r="A9" s="66" t="s">
        <v>153</v>
      </c>
      <c r="B9" s="7" t="s">
        <v>44</v>
      </c>
      <c r="C9" s="6" t="s">
        <v>90</v>
      </c>
      <c r="D9" s="14">
        <v>38342464.07</v>
      </c>
      <c r="E9" s="14">
        <v>38398045.53</v>
      </c>
      <c r="F9" s="5">
        <f>F7/F6</f>
        <v>2638.3</v>
      </c>
      <c r="G9" s="5">
        <f>G7/F6</f>
        <v>2026.0376905264072</v>
      </c>
    </row>
    <row r="10" spans="1:5" ht="45">
      <c r="A10" s="66" t="s">
        <v>154</v>
      </c>
      <c r="B10" s="7" t="s">
        <v>45</v>
      </c>
      <c r="C10" s="6" t="s">
        <v>90</v>
      </c>
      <c r="D10" s="14"/>
      <c r="E10" s="14"/>
    </row>
    <row r="11" spans="1:5" ht="15.75">
      <c r="A11" s="65" t="s">
        <v>57</v>
      </c>
      <c r="B11" s="7" t="s">
        <v>62</v>
      </c>
      <c r="C11" s="6" t="s">
        <v>90</v>
      </c>
      <c r="D11" s="13">
        <f>SUM(D13)</f>
        <v>35036060.70999999</v>
      </c>
      <c r="E11" s="13">
        <f>SUM(E13)</f>
        <v>36038255.81</v>
      </c>
    </row>
    <row r="12" spans="1:5" ht="15.75">
      <c r="A12" s="65"/>
      <c r="B12" s="7" t="s">
        <v>91</v>
      </c>
      <c r="C12" s="6"/>
      <c r="D12" s="13"/>
      <c r="E12" s="13"/>
    </row>
    <row r="13" spans="1:5" ht="30">
      <c r="A13" s="65" t="s">
        <v>63</v>
      </c>
      <c r="B13" s="7" t="s">
        <v>61</v>
      </c>
      <c r="C13" s="6" t="s">
        <v>90</v>
      </c>
      <c r="D13" s="13">
        <f>SUM(D4-D6)</f>
        <v>35036060.70999999</v>
      </c>
      <c r="E13" s="13">
        <f>SUM(E4-E6)</f>
        <v>36038255.81</v>
      </c>
    </row>
    <row r="14" spans="1:5" ht="45">
      <c r="A14" s="65" t="s">
        <v>155</v>
      </c>
      <c r="B14" s="7" t="s">
        <v>46</v>
      </c>
      <c r="C14" s="6" t="s">
        <v>90</v>
      </c>
      <c r="D14" s="14"/>
      <c r="E14" s="14"/>
    </row>
    <row r="15" spans="1:5" ht="45">
      <c r="A15" s="65" t="s">
        <v>156</v>
      </c>
      <c r="B15" s="7" t="s">
        <v>47</v>
      </c>
      <c r="C15" s="6" t="s">
        <v>90</v>
      </c>
      <c r="D15" s="14"/>
      <c r="E15" s="14"/>
    </row>
    <row r="16" spans="1:5" ht="30">
      <c r="A16" s="65">
        <v>2</v>
      </c>
      <c r="B16" s="7" t="s">
        <v>48</v>
      </c>
      <c r="C16" s="6" t="s">
        <v>69</v>
      </c>
      <c r="D16" s="68">
        <v>2</v>
      </c>
      <c r="E16" s="68">
        <v>2</v>
      </c>
    </row>
    <row r="17" spans="1:5" ht="17.25" customHeight="1">
      <c r="A17" s="65">
        <v>3</v>
      </c>
      <c r="B17" s="7" t="s">
        <v>65</v>
      </c>
      <c r="C17" s="6" t="s">
        <v>70</v>
      </c>
      <c r="D17" s="14">
        <f>865+2703.3</f>
        <v>3568.3</v>
      </c>
      <c r="E17" s="14">
        <v>3568.3</v>
      </c>
    </row>
    <row r="18" spans="1:5" ht="33" customHeight="1">
      <c r="A18" s="65" t="s">
        <v>64</v>
      </c>
      <c r="B18" s="7" t="s">
        <v>66</v>
      </c>
      <c r="C18" s="6" t="s">
        <v>70</v>
      </c>
      <c r="D18" s="14">
        <f>D17</f>
        <v>3568.3</v>
      </c>
      <c r="E18" s="14">
        <f>E17</f>
        <v>3568.3</v>
      </c>
    </row>
    <row r="19" spans="1:5" ht="45">
      <c r="A19" s="65" t="s">
        <v>157</v>
      </c>
      <c r="B19" s="7" t="s">
        <v>49</v>
      </c>
      <c r="C19" s="6" t="s">
        <v>70</v>
      </c>
      <c r="D19" s="14">
        <v>2638.3</v>
      </c>
      <c r="E19" s="14">
        <v>2638.3</v>
      </c>
    </row>
    <row r="20" spans="1:5" ht="45">
      <c r="A20" s="65" t="s">
        <v>158</v>
      </c>
      <c r="B20" s="7" t="s">
        <v>50</v>
      </c>
      <c r="C20" s="6" t="s">
        <v>70</v>
      </c>
      <c r="D20" s="14"/>
      <c r="E20" s="14"/>
    </row>
    <row r="21" spans="1:5" ht="30">
      <c r="A21" s="65">
        <v>4</v>
      </c>
      <c r="B21" s="7" t="s">
        <v>51</v>
      </c>
      <c r="C21" s="6" t="s">
        <v>90</v>
      </c>
      <c r="D21" s="14"/>
      <c r="E21" s="14"/>
    </row>
    <row r="22" spans="1:5" ht="45">
      <c r="A22" s="65">
        <v>5</v>
      </c>
      <c r="B22" s="7" t="s">
        <v>67</v>
      </c>
      <c r="C22" s="6" t="s">
        <v>90</v>
      </c>
      <c r="D22" s="14"/>
      <c r="E22" s="14"/>
    </row>
    <row r="23" spans="1:5" ht="30">
      <c r="A23" s="65">
        <v>6</v>
      </c>
      <c r="B23" s="7" t="s">
        <v>52</v>
      </c>
      <c r="C23" s="6" t="s">
        <v>90</v>
      </c>
      <c r="D23" s="14"/>
      <c r="E23" s="14"/>
    </row>
    <row r="24" spans="1:5" ht="30">
      <c r="A24" s="65">
        <v>7</v>
      </c>
      <c r="B24" s="7" t="s">
        <v>53</v>
      </c>
      <c r="C24" s="6" t="s">
        <v>90</v>
      </c>
      <c r="D24" s="13">
        <v>16922017.51</v>
      </c>
      <c r="E24" s="13">
        <v>17573861.27</v>
      </c>
    </row>
    <row r="26" spans="1:4" ht="15.75">
      <c r="A26" s="209" t="s">
        <v>145</v>
      </c>
      <c r="B26" s="209"/>
      <c r="D26" s="67" t="s">
        <v>146</v>
      </c>
    </row>
    <row r="28" spans="1:5" ht="15.75">
      <c r="A28" s="209" t="s">
        <v>140</v>
      </c>
      <c r="B28" s="209"/>
      <c r="D28" s="209" t="s">
        <v>184</v>
      </c>
      <c r="E28" s="209"/>
    </row>
  </sheetData>
  <sheetProtection/>
  <mergeCells count="4">
    <mergeCell ref="A1:E1"/>
    <mergeCell ref="A28:B28"/>
    <mergeCell ref="D28:E28"/>
    <mergeCell ref="A26:B26"/>
  </mergeCells>
  <printOptions/>
  <pageMargins left="0.3937007874015748" right="0.35433070866141736" top="0.35433070866141736" bottom="0.31496062992125984" header="0.2755905511811024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OSklyarova</dc:creator>
  <cp:keywords/>
  <dc:description/>
  <cp:lastModifiedBy>Николай</cp:lastModifiedBy>
  <cp:lastPrinted>2018-03-02T02:05:28Z</cp:lastPrinted>
  <dcterms:created xsi:type="dcterms:W3CDTF">2011-12-05T00:28:55Z</dcterms:created>
  <dcterms:modified xsi:type="dcterms:W3CDTF">2018-03-07T02:36:07Z</dcterms:modified>
  <cp:category/>
  <cp:version/>
  <cp:contentType/>
  <cp:contentStatus/>
</cp:coreProperties>
</file>